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cb6702b759d44f3c/Documents/CPC/Finance/2223/"/>
    </mc:Choice>
  </mc:AlternateContent>
  <xr:revisionPtr revIDLastSave="1106" documentId="8_{0789D524-3585-465E-8F0D-0F0FA8969D6A}" xr6:coauthVersionLast="47" xr6:coauthVersionMax="47" xr10:uidLastSave="{2BB78A04-2E3F-48B2-B47B-4EDA792CA66D}"/>
  <bookViews>
    <workbookView xWindow="-120" yWindow="-120" windowWidth="29040" windowHeight="17640" xr2:uid="{00000000-000D-0000-FFFF-FFFF00000000}"/>
  </bookViews>
  <sheets>
    <sheet name="Receipts and Payments" sheetId="1" r:id="rId1"/>
    <sheet name="Spend against budg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S9" i="1" l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8" i="1"/>
  <c r="AS7" i="1"/>
  <c r="AS6" i="1"/>
  <c r="C39" i="2"/>
  <c r="AQ85" i="1" l="1"/>
  <c r="AQ86" i="1"/>
  <c r="AQ88" i="1"/>
  <c r="AQ89" i="1"/>
  <c r="AQ90" i="1"/>
  <c r="AR90" i="1"/>
  <c r="S93" i="1"/>
  <c r="S92" i="1"/>
  <c r="S90" i="1"/>
  <c r="S89" i="1" l="1"/>
  <c r="AR89" i="1" s="1"/>
  <c r="S88" i="1"/>
  <c r="AR88" i="1" s="1"/>
  <c r="Y87" i="1"/>
  <c r="AQ87" i="1" s="1"/>
  <c r="S87" i="1"/>
  <c r="S86" i="1"/>
  <c r="AR86" i="1" s="1"/>
  <c r="S85" i="1"/>
  <c r="AR85" i="1" s="1"/>
  <c r="S84" i="1"/>
  <c r="Y83" i="1"/>
  <c r="S83" i="1"/>
  <c r="S81" i="1"/>
  <c r="S82" i="1"/>
  <c r="AR87" i="1" l="1"/>
  <c r="Y76" i="1"/>
  <c r="S80" i="1"/>
  <c r="S78" i="1"/>
  <c r="S77" i="1"/>
  <c r="S76" i="1"/>
  <c r="S75" i="1" l="1"/>
  <c r="S74" i="1"/>
  <c r="S73" i="1"/>
  <c r="S72" i="1"/>
  <c r="J5" i="2"/>
  <c r="E27" i="2"/>
  <c r="E18" i="2"/>
  <c r="S71" i="1"/>
  <c r="S70" i="1"/>
  <c r="S68" i="1" l="1"/>
  <c r="Y67" i="1"/>
  <c r="S67" i="1"/>
  <c r="S66" i="1"/>
  <c r="S65" i="1"/>
  <c r="F26" i="2"/>
  <c r="F28" i="2" l="1"/>
  <c r="I22" i="2" s="1"/>
  <c r="E26" i="2"/>
  <c r="F10" i="2"/>
  <c r="E10" i="2"/>
  <c r="E9" i="2"/>
  <c r="E4" i="2"/>
  <c r="J11" i="2"/>
  <c r="I23" i="2" s="1"/>
  <c r="E39" i="2"/>
  <c r="I20" i="2" s="1"/>
  <c r="F39" i="2"/>
  <c r="I24" i="2" s="1"/>
  <c r="E28" i="2" l="1"/>
  <c r="I19" i="2" s="1"/>
  <c r="I21" i="2"/>
  <c r="I25" i="2" s="1"/>
  <c r="S63" i="1" l="1"/>
  <c r="Y62" i="1"/>
  <c r="S62" i="1"/>
  <c r="S61" i="1"/>
  <c r="S60" i="1"/>
  <c r="S59" i="1"/>
  <c r="S58" i="1"/>
  <c r="S57" i="1"/>
  <c r="Y56" i="1"/>
  <c r="S56" i="1"/>
  <c r="S55" i="1"/>
  <c r="S54" i="1"/>
  <c r="S53" i="1" l="1"/>
  <c r="S52" i="1"/>
  <c r="S50" i="1"/>
  <c r="S49" i="1"/>
  <c r="S48" i="1"/>
  <c r="S47" i="1"/>
  <c r="S46" i="1"/>
  <c r="S45" i="1"/>
  <c r="Y44" i="1"/>
  <c r="S44" i="1"/>
  <c r="S43" i="1"/>
  <c r="S42" i="1"/>
  <c r="S41" i="1"/>
  <c r="S40" i="1"/>
  <c r="Z39" i="1"/>
  <c r="W39" i="1"/>
  <c r="S39" i="1"/>
  <c r="S38" i="1"/>
  <c r="Y37" i="1"/>
  <c r="S37" i="1"/>
  <c r="S36" i="1"/>
  <c r="S34" i="1"/>
  <c r="S33" i="1"/>
  <c r="S32" i="1"/>
  <c r="S31" i="1"/>
  <c r="AF30" i="1"/>
  <c r="S30" i="1"/>
  <c r="S29" i="1"/>
  <c r="S28" i="1"/>
  <c r="Y27" i="1"/>
  <c r="S27" i="1"/>
  <c r="S26" i="1"/>
  <c r="S25" i="1"/>
  <c r="S24" i="1"/>
  <c r="I5" i="2"/>
  <c r="S21" i="1" l="1"/>
  <c r="S22" i="1"/>
  <c r="S20" i="1"/>
  <c r="S19" i="1"/>
  <c r="S18" i="1"/>
  <c r="S17" i="1"/>
  <c r="S16" i="1"/>
  <c r="S15" i="1"/>
  <c r="S14" i="1"/>
  <c r="S11" i="1"/>
  <c r="Y10" i="1"/>
  <c r="S10" i="1"/>
  <c r="S9" i="1"/>
  <c r="S8" i="1" l="1"/>
  <c r="S7" i="1"/>
  <c r="S6" i="1"/>
  <c r="I11" i="2"/>
  <c r="AM94" i="1" l="1"/>
  <c r="R94" i="1"/>
  <c r="Q94" i="1"/>
  <c r="P94" i="1"/>
  <c r="S96" i="1" s="1"/>
  <c r="AQ92" i="1"/>
  <c r="B39" i="2"/>
  <c r="O94" i="1"/>
  <c r="C38" i="2" s="1"/>
  <c r="D38" i="2" s="1"/>
  <c r="AQ77" i="1"/>
  <c r="AQ78" i="1"/>
  <c r="AQ79" i="1"/>
  <c r="AQ80" i="1"/>
  <c r="AR80" i="1" s="1"/>
  <c r="AQ81" i="1"/>
  <c r="AR81" i="1" s="1"/>
  <c r="AQ82" i="1"/>
  <c r="AR82" i="1" s="1"/>
  <c r="AQ83" i="1"/>
  <c r="AR83" i="1" s="1"/>
  <c r="AQ84" i="1"/>
  <c r="AR84" i="1" s="1"/>
  <c r="AQ91" i="1"/>
  <c r="AR91" i="1" s="1"/>
  <c r="AQ93" i="1"/>
  <c r="AR93" i="1" s="1"/>
  <c r="AR78" i="1" l="1"/>
  <c r="AR77" i="1"/>
  <c r="AR92" i="1"/>
  <c r="AR79" i="1"/>
  <c r="S94" i="1"/>
  <c r="AO94" i="1" l="1"/>
  <c r="AP94" i="1"/>
  <c r="AQ8" i="1"/>
  <c r="AQ9" i="1"/>
  <c r="AQ10" i="1"/>
  <c r="AQ11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46" i="1"/>
  <c r="AQ47" i="1"/>
  <c r="AQ48" i="1"/>
  <c r="AQ49" i="1"/>
  <c r="AQ50" i="1"/>
  <c r="AQ51" i="1"/>
  <c r="AQ52" i="1"/>
  <c r="AQ53" i="1"/>
  <c r="AQ54" i="1"/>
  <c r="AQ55" i="1"/>
  <c r="AQ56" i="1"/>
  <c r="AQ57" i="1"/>
  <c r="AQ58" i="1"/>
  <c r="AQ59" i="1"/>
  <c r="AQ60" i="1"/>
  <c r="AQ61" i="1"/>
  <c r="AQ62" i="1"/>
  <c r="AQ63" i="1"/>
  <c r="AQ64" i="1"/>
  <c r="AQ65" i="1"/>
  <c r="AQ66" i="1"/>
  <c r="AQ67" i="1"/>
  <c r="AQ68" i="1"/>
  <c r="AQ69" i="1"/>
  <c r="AQ70" i="1"/>
  <c r="AQ71" i="1"/>
  <c r="AQ72" i="1"/>
  <c r="AQ73" i="1"/>
  <c r="AQ74" i="1"/>
  <c r="AQ75" i="1"/>
  <c r="AQ76" i="1"/>
  <c r="AQ7" i="1"/>
  <c r="AQ6" i="1"/>
  <c r="C25" i="2" l="1"/>
  <c r="D25" i="2" s="1"/>
  <c r="C24" i="2"/>
  <c r="D24" i="2" s="1"/>
  <c r="AQ12" i="1" l="1"/>
  <c r="AR75" i="1" l="1"/>
  <c r="AR76" i="1"/>
  <c r="S100" i="1" l="1"/>
  <c r="AJ94" i="1" l="1"/>
  <c r="AK94" i="1" l="1"/>
  <c r="AL94" i="1"/>
  <c r="AN94" i="1"/>
  <c r="M94" i="1"/>
  <c r="N94" i="1"/>
  <c r="C23" i="2" l="1"/>
  <c r="D23" i="2" s="1"/>
  <c r="C37" i="2"/>
  <c r="D37" i="2" s="1"/>
  <c r="C21" i="2"/>
  <c r="D21" i="2" s="1"/>
  <c r="C36" i="2"/>
  <c r="D36" i="2" s="1"/>
  <c r="C20" i="2"/>
  <c r="D20" i="2" s="1"/>
  <c r="C22" i="2"/>
  <c r="D22" i="2" s="1"/>
  <c r="AI94" i="1" l="1"/>
  <c r="C19" i="2" l="1"/>
  <c r="D19" i="2" s="1"/>
  <c r="AR73" i="1" l="1"/>
  <c r="AH94" i="1" l="1"/>
  <c r="AR74" i="1"/>
  <c r="C18" i="2" l="1"/>
  <c r="D18" i="2" s="1"/>
  <c r="AR71" i="1" l="1"/>
  <c r="AR70" i="1"/>
  <c r="AR69" i="1" l="1"/>
  <c r="AR72" i="1"/>
  <c r="AR68" i="1" l="1"/>
  <c r="AG94" i="1" l="1"/>
  <c r="AQ5" i="1"/>
  <c r="C17" i="2" l="1"/>
  <c r="D17" i="2" s="1"/>
  <c r="AR7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8" i="1"/>
  <c r="AR24" i="1"/>
  <c r="AR25" i="1"/>
  <c r="AR26" i="1"/>
  <c r="AR27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AR65" i="1"/>
  <c r="AR66" i="1"/>
  <c r="AR67" i="1"/>
  <c r="AR8" i="1"/>
  <c r="AR6" i="1"/>
  <c r="AR5" i="1"/>
  <c r="L94" i="1" l="1"/>
  <c r="I94" i="1"/>
  <c r="T100" i="1" l="1"/>
  <c r="C35" i="2"/>
  <c r="D35" i="2" s="1"/>
  <c r="J94" i="1" l="1"/>
  <c r="C33" i="2" l="1"/>
  <c r="D33" i="2" s="1"/>
  <c r="AD94" i="1"/>
  <c r="V94" i="1"/>
  <c r="W94" i="1"/>
  <c r="X94" i="1"/>
  <c r="Y94" i="1"/>
  <c r="AA94" i="1"/>
  <c r="C14" i="2" l="1"/>
  <c r="D14" i="2" s="1"/>
  <c r="C8" i="2"/>
  <c r="D8" i="2" s="1"/>
  <c r="C6" i="2"/>
  <c r="D6" i="2" s="1"/>
  <c r="C9" i="2"/>
  <c r="D9" i="2" s="1"/>
  <c r="C11" i="2"/>
  <c r="D11" i="2" s="1"/>
  <c r="C7" i="2"/>
  <c r="D7" i="2" s="1"/>
  <c r="C32" i="2"/>
  <c r="D32" i="2" s="1"/>
  <c r="K94" i="1" l="1"/>
  <c r="AE94" i="1"/>
  <c r="AC94" i="1"/>
  <c r="AB94" i="1"/>
  <c r="Z94" i="1"/>
  <c r="U94" i="1"/>
  <c r="H94" i="1"/>
  <c r="T94" i="1"/>
  <c r="C15" i="2" l="1"/>
  <c r="D15" i="2" s="1"/>
  <c r="C12" i="2"/>
  <c r="D12" i="2" s="1"/>
  <c r="C10" i="2"/>
  <c r="D10" i="2" s="1"/>
  <c r="C31" i="2"/>
  <c r="D31" i="2" s="1"/>
  <c r="C4" i="2"/>
  <c r="C13" i="2"/>
  <c r="D13" i="2" s="1"/>
  <c r="C27" i="2"/>
  <c r="C34" i="2"/>
  <c r="D34" i="2" s="1"/>
  <c r="C5" i="2"/>
  <c r="D5" i="2" s="1"/>
  <c r="D39" i="2" l="1"/>
  <c r="D4" i="2"/>
  <c r="AF94" i="1" l="1"/>
  <c r="AQ94" i="1" l="1"/>
  <c r="C16" i="2"/>
  <c r="C26" i="2" s="1"/>
  <c r="D26" i="2" s="1"/>
  <c r="D16" i="2" l="1"/>
  <c r="AQ95" i="1"/>
  <c r="C28" i="2" l="1"/>
</calcChain>
</file>

<file path=xl/sharedStrings.xml><?xml version="1.0" encoding="utf-8"?>
<sst xmlns="http://schemas.openxmlformats.org/spreadsheetml/2006/main" count="497" uniqueCount="278">
  <si>
    <t>RECEIPTS</t>
  </si>
  <si>
    <t>EXPENDITURE</t>
  </si>
  <si>
    <t>Date</t>
  </si>
  <si>
    <t>Receipt/Payee</t>
  </si>
  <si>
    <t>Inv No</t>
  </si>
  <si>
    <t>Details</t>
  </si>
  <si>
    <t>Precept</t>
  </si>
  <si>
    <t>Gross</t>
  </si>
  <si>
    <t>Vat</t>
  </si>
  <si>
    <t>Net</t>
  </si>
  <si>
    <t>Clerk's Salary</t>
  </si>
  <si>
    <t>Insurance</t>
  </si>
  <si>
    <t>Opening balance</t>
  </si>
  <si>
    <t>Spend to date</t>
  </si>
  <si>
    <t>Remaining budget</t>
  </si>
  <si>
    <t>Total VAT Paid</t>
  </si>
  <si>
    <t>Total Spend to date</t>
  </si>
  <si>
    <t>Should be 0. Error if not.</t>
  </si>
  <si>
    <t>Cashbook</t>
  </si>
  <si>
    <t>Bank minus uncashed</t>
  </si>
  <si>
    <t>VAT Refund</t>
  </si>
  <si>
    <t>Bank</t>
  </si>
  <si>
    <t>Allotments</t>
  </si>
  <si>
    <t>Grass cutting</t>
  </si>
  <si>
    <t>Reconciliation</t>
  </si>
  <si>
    <t>VAT No</t>
  </si>
  <si>
    <t>General Reserves</t>
  </si>
  <si>
    <t>RESERVES</t>
  </si>
  <si>
    <t>Trans No</t>
  </si>
  <si>
    <t>Chq No/BACS</t>
  </si>
  <si>
    <t>Recd to date</t>
  </si>
  <si>
    <t>Recpts outstanding</t>
  </si>
  <si>
    <t>Lighting</t>
  </si>
  <si>
    <t>Lighting - Repairs &amp; Maintenance</t>
  </si>
  <si>
    <t>General Maintenance</t>
  </si>
  <si>
    <t>Dog Waste Bins</t>
  </si>
  <si>
    <t>Chairman's Expenses</t>
  </si>
  <si>
    <t>Training</t>
  </si>
  <si>
    <t>Audit</t>
  </si>
  <si>
    <t>Website</t>
  </si>
  <si>
    <t>Information and Communication</t>
  </si>
  <si>
    <t>Membership Fees</t>
  </si>
  <si>
    <t>Village Hall Hire</t>
  </si>
  <si>
    <t>Donations - Berry Close</t>
  </si>
  <si>
    <t>Grass cutting - Berry Close</t>
  </si>
  <si>
    <t>Chacombe Chimes</t>
  </si>
  <si>
    <t>Misc Donations</t>
  </si>
  <si>
    <t>Bank Interest</t>
  </si>
  <si>
    <t>Wayleave</t>
  </si>
  <si>
    <t>Mowing Allowance</t>
  </si>
  <si>
    <t>Lighting - Repairs &amp; Maint</t>
  </si>
  <si>
    <t>Grass Cutting</t>
  </si>
  <si>
    <t>Information &amp; Communication</t>
  </si>
  <si>
    <t>Grass Cutting - Berry Close</t>
  </si>
  <si>
    <t>Donations - Misc</t>
  </si>
  <si>
    <t>Chacombe Parish Council</t>
  </si>
  <si>
    <t>Donations -  Churchyard</t>
  </si>
  <si>
    <t>Donations - Administration S137</t>
  </si>
  <si>
    <t>Donations - Admin - S137</t>
  </si>
  <si>
    <t>External audit</t>
  </si>
  <si>
    <t>Berry Close - notional work (Volunteers)</t>
  </si>
  <si>
    <t>Committed funds to local footpaths/bridleways</t>
  </si>
  <si>
    <t>Uncashed cheques/payments</t>
  </si>
  <si>
    <t>Thorpe Road car park resurfacing</t>
  </si>
  <si>
    <t>Grant</t>
  </si>
  <si>
    <t>Grants</t>
  </si>
  <si>
    <t>Unity Account</t>
  </si>
  <si>
    <t>01.04.22</t>
  </si>
  <si>
    <t>CHACOMBE PARISH COUNCIL ACCOUNTS 2022/23</t>
  </si>
  <si>
    <t>Accounts April 22 to 31 Mar 23</t>
  </si>
  <si>
    <t>22-23 budget</t>
  </si>
  <si>
    <t>Misc</t>
  </si>
  <si>
    <t>*04/04/22 vired £300 from reserves to clerk's expenses</t>
  </si>
  <si>
    <t>19.04.22</t>
  </si>
  <si>
    <t>DD</t>
  </si>
  <si>
    <t>SWALEC</t>
  </si>
  <si>
    <t>553769603</t>
  </si>
  <si>
    <t>Streetlighting 2 Mar to 1 Apr</t>
  </si>
  <si>
    <t>BACS</t>
  </si>
  <si>
    <t>Glasdon</t>
  </si>
  <si>
    <t>SI837058</t>
  </si>
  <si>
    <t>Enviropol Bins x 2</t>
  </si>
  <si>
    <t>Chris Jarvis</t>
  </si>
  <si>
    <t>Removal and installation of 2 bins</t>
  </si>
  <si>
    <t>CPRE</t>
  </si>
  <si>
    <t>Annual subscription</t>
  </si>
  <si>
    <t>Kirsty Buttle</t>
  </si>
  <si>
    <t>HMRC</t>
  </si>
  <si>
    <t>Salary and allowance Apr</t>
  </si>
  <si>
    <t>Tax Apr</t>
  </si>
  <si>
    <t>21.04.22</t>
  </si>
  <si>
    <t>27.04.22</t>
  </si>
  <si>
    <t>VAT refund</t>
  </si>
  <si>
    <t>28.04.22</t>
  </si>
  <si>
    <t>WNC</t>
  </si>
  <si>
    <t>18.05.22</t>
  </si>
  <si>
    <t>Streetlighting 2 Apr to 3 May</t>
  </si>
  <si>
    <t>Andrew Taylor</t>
  </si>
  <si>
    <t>Reimbursement - APM refreshments</t>
  </si>
  <si>
    <t>Reimbursement - One Drive, SIM, Stationery</t>
  </si>
  <si>
    <t>Bench 1</t>
  </si>
  <si>
    <t>Fitting of bench</t>
  </si>
  <si>
    <t>Salary and office May</t>
  </si>
  <si>
    <t>Tax May</t>
  </si>
  <si>
    <t>SI839125</t>
  </si>
  <si>
    <t>Phoenix Jubilee Seat</t>
  </si>
  <si>
    <t>Berry Close Insurance</t>
  </si>
  <si>
    <t>BHIB</t>
  </si>
  <si>
    <t>Parish Insurance - 3 year agreement</t>
  </si>
  <si>
    <t>30.05.22</t>
  </si>
  <si>
    <t>Gallagher</t>
  </si>
  <si>
    <t>515474030</t>
  </si>
  <si>
    <t>2022/23</t>
  </si>
  <si>
    <t>*06/06/22 vired £2k from General reserves to General Maintenance</t>
  </si>
  <si>
    <t>06.06.22</t>
  </si>
  <si>
    <t>07.06.22</t>
  </si>
  <si>
    <t>National Lottery Fund</t>
  </si>
  <si>
    <t>Grant re defibrillator</t>
  </si>
  <si>
    <t>ICO</t>
  </si>
  <si>
    <t>Data Protection Fee</t>
  </si>
  <si>
    <t>Chacombe Village Hall</t>
  </si>
  <si>
    <t>2022-05</t>
  </si>
  <si>
    <t>Complete Ground Management Ltd</t>
  </si>
  <si>
    <t>7633</t>
  </si>
  <si>
    <t>Grass cutting 30th and 31st May</t>
  </si>
  <si>
    <t>Salary and office June</t>
  </si>
  <si>
    <t>Tax June</t>
  </si>
  <si>
    <t>Hall hire Oct 21 to May 22</t>
  </si>
  <si>
    <t>09.06.22</t>
  </si>
  <si>
    <t>16.06.22</t>
  </si>
  <si>
    <t>0021</t>
  </si>
  <si>
    <t>Streetlighting 4 May to 1 Jun</t>
  </si>
  <si>
    <t>NCALC</t>
  </si>
  <si>
    <t>INV-1903</t>
  </si>
  <si>
    <t>Annual subscription, Internal audit and DPO</t>
  </si>
  <si>
    <t>30.06.22</t>
  </si>
  <si>
    <t>Unity Bank</t>
  </si>
  <si>
    <t>Bank charges</t>
  </si>
  <si>
    <t>Neighbourhood watch</t>
  </si>
  <si>
    <t>SNAST</t>
  </si>
  <si>
    <t>7716</t>
  </si>
  <si>
    <t>Grass cutting 14th and 30th June</t>
  </si>
  <si>
    <t xml:space="preserve"> </t>
  </si>
  <si>
    <t>0022</t>
  </si>
  <si>
    <t>Streetlighting 2 Jun to 1 Jul</t>
  </si>
  <si>
    <t>Western Power</t>
  </si>
  <si>
    <t>Normanton Screenprint</t>
  </si>
  <si>
    <t>13181</t>
  </si>
  <si>
    <t>Cut out cop x 2</t>
  </si>
  <si>
    <t>Speed Reduction</t>
  </si>
  <si>
    <t>Salary and office July</t>
  </si>
  <si>
    <t>Tax July</t>
  </si>
  <si>
    <t>Reimbursement - Gloves, bin bags, stationery</t>
  </si>
  <si>
    <t>Clerk's Expenses/ Stationery</t>
  </si>
  <si>
    <t>Clerk's Expenses /Stationery</t>
  </si>
  <si>
    <t>18.07.22</t>
  </si>
  <si>
    <t>19.07.22</t>
  </si>
  <si>
    <t>PKF Littlejohn</t>
  </si>
  <si>
    <t>SB20220278</t>
  </si>
  <si>
    <t>Annual external audit</t>
  </si>
  <si>
    <t>01.08.22</t>
  </si>
  <si>
    <t>16.08.22</t>
  </si>
  <si>
    <t>0023</t>
  </si>
  <si>
    <t>Streetlighting 2 Jul to 1 Aug 22</t>
  </si>
  <si>
    <t>7786</t>
  </si>
  <si>
    <t>Grass cutting 1st and 11th Jul</t>
  </si>
  <si>
    <t>Sibford Ferris Parish Council</t>
  </si>
  <si>
    <t>Contribution to Clerk's glasses</t>
  </si>
  <si>
    <t>Salary and office August</t>
  </si>
  <si>
    <t>Tax August</t>
  </si>
  <si>
    <t>18.08.22</t>
  </si>
  <si>
    <t>16.09.22</t>
  </si>
  <si>
    <t>0024</t>
  </si>
  <si>
    <t>Streetlighting 2 Aug to 1 Sep</t>
  </si>
  <si>
    <t>Western Power Distribution</t>
  </si>
  <si>
    <t>New defib electrical supply</t>
  </si>
  <si>
    <t>7855</t>
  </si>
  <si>
    <t>Grass cutting 9th, 22nd Aug, Field cutting 4th, 22nd Aug</t>
  </si>
  <si>
    <t>21.09.22</t>
  </si>
  <si>
    <t>Salary and office September</t>
  </si>
  <si>
    <t>Tax September</t>
  </si>
  <si>
    <t>28.09.22</t>
  </si>
  <si>
    <t>29.09.22</t>
  </si>
  <si>
    <t>West Northants Council</t>
  </si>
  <si>
    <t>30.09.22</t>
  </si>
  <si>
    <t>18.10.22</t>
  </si>
  <si>
    <t>0025</t>
  </si>
  <si>
    <t>Streetlighting 2 Sep to 3 Oct</t>
  </si>
  <si>
    <t>Royal British Legion</t>
  </si>
  <si>
    <t>Donation re Poppy Wreath</t>
  </si>
  <si>
    <t>7941</t>
  </si>
  <si>
    <t>Grass cutting 9th and 20th Sep</t>
  </si>
  <si>
    <t>Salary and office October</t>
  </si>
  <si>
    <t>Tax October</t>
  </si>
  <si>
    <t>28.10.22</t>
  </si>
  <si>
    <t>Removal and reinstallation of bin</t>
  </si>
  <si>
    <t>Expenses October</t>
  </si>
  <si>
    <t>01.11.22</t>
  </si>
  <si>
    <t>0026</t>
  </si>
  <si>
    <t>Streetlighting 4 Oct to 1 Nov</t>
  </si>
  <si>
    <t>8018</t>
  </si>
  <si>
    <t>Grass cutting 12th October</t>
  </si>
  <si>
    <t>Salary, office, and expenses</t>
  </si>
  <si>
    <t>Tax  November</t>
  </si>
  <si>
    <t>16.11.22</t>
  </si>
  <si>
    <t>Projected EOY spend</t>
  </si>
  <si>
    <t>2023-24 Budget</t>
  </si>
  <si>
    <t>Projected EOY Income</t>
  </si>
  <si>
    <t>2023-24 Income</t>
  </si>
  <si>
    <t>Opening balance 22-23</t>
  </si>
  <si>
    <t>Projected spend 22-23</t>
  </si>
  <si>
    <t>Projected income 22-23</t>
  </si>
  <si>
    <t>Projected end of year balance</t>
  </si>
  <si>
    <t>Budget requirement for 23-24</t>
  </si>
  <si>
    <t>Reserves required for 23-24</t>
  </si>
  <si>
    <t>Expected income 23-24</t>
  </si>
  <si>
    <t>Precept demand for 23-24</t>
  </si>
  <si>
    <t>2023/24</t>
  </si>
  <si>
    <t>Website upgrade</t>
  </si>
  <si>
    <t>28.11.22</t>
  </si>
  <si>
    <t>INV-2376</t>
  </si>
  <si>
    <t>VAT recovery</t>
  </si>
  <si>
    <t>14 to 16 cuts per year</t>
  </si>
  <si>
    <t>Coronation Party</t>
  </si>
  <si>
    <t>16.12.22</t>
  </si>
  <si>
    <t>0027</t>
  </si>
  <si>
    <t>Streetlighting 2 Nov to 1 Dec</t>
  </si>
  <si>
    <t>Post for defibrillator</t>
  </si>
  <si>
    <t>34674</t>
  </si>
  <si>
    <t>Salary and office Dec</t>
  </si>
  <si>
    <t>Tax Dec</t>
  </si>
  <si>
    <t>31.12.22</t>
  </si>
  <si>
    <t>Interest</t>
  </si>
  <si>
    <t>19.12.22</t>
  </si>
  <si>
    <t>2022-16</t>
  </si>
  <si>
    <t>Hall hire June 2022 to Dec 2022</t>
  </si>
  <si>
    <t>0028</t>
  </si>
  <si>
    <t>Streetlighting 2 Dec to 3 Jan 2023</t>
  </si>
  <si>
    <t>Install defib post</t>
  </si>
  <si>
    <t>Chacombe Sports &amp; Social Club</t>
  </si>
  <si>
    <t>Christmas Tree</t>
  </si>
  <si>
    <t>18.01.23</t>
  </si>
  <si>
    <t>Marcus Young Environmental Services</t>
  </si>
  <si>
    <t>4023</t>
  </si>
  <si>
    <t>Annual dog bin emptying 1 Apr 22 to 31 Mar 23</t>
  </si>
  <si>
    <t>Salary and office January</t>
  </si>
  <si>
    <t>Tax January</t>
  </si>
  <si>
    <t>Expenses - SIM and Cloud storage</t>
  </si>
  <si>
    <t xml:space="preserve">639237322 (£1.33) </t>
  </si>
  <si>
    <t>639237322 (£1.33)</t>
  </si>
  <si>
    <t>31.01.23</t>
  </si>
  <si>
    <t>26.01.23</t>
  </si>
  <si>
    <t>Chacombe Allotment Association</t>
  </si>
  <si>
    <t>Annual rent</t>
  </si>
  <si>
    <t>Repairs to gate</t>
  </si>
  <si>
    <t>Defibrillator and mount</t>
  </si>
  <si>
    <t>16.02.23</t>
  </si>
  <si>
    <t>0029</t>
  </si>
  <si>
    <t>Streetlighting 4 Jan to 1 Feb 2023</t>
  </si>
  <si>
    <t>Salary and office February</t>
  </si>
  <si>
    <t>Tax February</t>
  </si>
  <si>
    <t>Bin bags</t>
  </si>
  <si>
    <t>23.02.23</t>
  </si>
  <si>
    <t>Annual donation</t>
  </si>
  <si>
    <t>26006</t>
  </si>
  <si>
    <t>Salary and office March</t>
  </si>
  <si>
    <t>Tax March</t>
  </si>
  <si>
    <t>0030</t>
  </si>
  <si>
    <t>Streetlighting 2 Feb to 1 Mar</t>
  </si>
  <si>
    <t>892232909</t>
  </si>
  <si>
    <t>Mobile phone share</t>
  </si>
  <si>
    <t>16.03.23</t>
  </si>
  <si>
    <t>31.03.23</t>
  </si>
  <si>
    <t>22.03.23</t>
  </si>
  <si>
    <t>Severn C Products</t>
  </si>
  <si>
    <t>INV-7819</t>
  </si>
  <si>
    <t>Coronation souvenirs</t>
  </si>
  <si>
    <t>29.03.23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</si>
</sst>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dd\.mm\.yy"/>
    <numFmt numFmtId="165" formatCode="&quot;£&quot;#,##0.00"/>
  </numFmts>
  <fonts count="1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0"/>
      <name val="Arial"/>
      <family val="2"/>
      <charset val="1"/>
    </font>
    <font>
      <sz val="12"/>
      <color rgb="FF3F3F76"/>
      <name val="Calibri"/>
      <family val="2"/>
      <scheme val="minor"/>
    </font>
    <font>
      <sz val="24"/>
      <color rgb="FF3F3F76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rgb="FF7F7F7F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9">
    <xf numFmtId="0" fontId="0" fillId="0" borderId="0" xfId="0"/>
    <xf numFmtId="2" fontId="2" fillId="0" borderId="0" xfId="0" applyNumberFormat="1" applyFont="1"/>
    <xf numFmtId="2" fontId="0" fillId="0" borderId="0" xfId="0" applyNumberFormat="1"/>
    <xf numFmtId="2" fontId="0" fillId="0" borderId="2" xfId="0" applyNumberFormat="1" applyBorder="1" applyAlignment="1">
      <alignment horizontal="center" vertical="center" wrapText="1"/>
    </xf>
    <xf numFmtId="2" fontId="0" fillId="0" borderId="5" xfId="0" applyNumberFormat="1" applyBorder="1"/>
    <xf numFmtId="49" fontId="0" fillId="0" borderId="5" xfId="0" applyNumberFormat="1" applyBorder="1"/>
    <xf numFmtId="2" fontId="0" fillId="0" borderId="6" xfId="0" applyNumberFormat="1" applyBorder="1"/>
    <xf numFmtId="2" fontId="0" fillId="0" borderId="0" xfId="0" applyNumberFormat="1" applyAlignment="1">
      <alignment wrapText="1"/>
    </xf>
    <xf numFmtId="2" fontId="0" fillId="0" borderId="4" xfId="0" applyNumberFormat="1" applyBorder="1" applyAlignment="1">
      <alignment wrapText="1"/>
    </xf>
    <xf numFmtId="41" fontId="0" fillId="4" borderId="0" xfId="0" applyNumberFormat="1" applyFill="1"/>
    <xf numFmtId="14" fontId="5" fillId="0" borderId="5" xfId="1" applyNumberFormat="1" applyFont="1" applyFill="1" applyBorder="1" applyProtection="1">
      <protection locked="0"/>
    </xf>
    <xf numFmtId="0" fontId="5" fillId="0" borderId="5" xfId="1" applyFont="1" applyFill="1" applyBorder="1" applyProtection="1">
      <protection locked="0"/>
    </xf>
    <xf numFmtId="0" fontId="5" fillId="0" borderId="0" xfId="0" applyFont="1"/>
    <xf numFmtId="0" fontId="5" fillId="0" borderId="5" xfId="0" applyFont="1" applyBorder="1"/>
    <xf numFmtId="0" fontId="3" fillId="2" borderId="0" xfId="1" applyFont="1" applyBorder="1" applyProtection="1">
      <protection locked="0"/>
    </xf>
    <xf numFmtId="14" fontId="5" fillId="0" borderId="5" xfId="0" applyNumberFormat="1" applyFont="1" applyBorder="1"/>
    <xf numFmtId="49" fontId="5" fillId="0" borderId="5" xfId="0" applyNumberFormat="1" applyFont="1" applyBorder="1"/>
    <xf numFmtId="2" fontId="0" fillId="3" borderId="9" xfId="0" applyNumberFormat="1" applyFill="1" applyBorder="1"/>
    <xf numFmtId="49" fontId="0" fillId="0" borderId="5" xfId="0" applyNumberFormat="1" applyBorder="1" applyAlignment="1">
      <alignment horizontal="left"/>
    </xf>
    <xf numFmtId="43" fontId="0" fillId="0" borderId="0" xfId="0" applyNumberFormat="1"/>
    <xf numFmtId="2" fontId="0" fillId="5" borderId="2" xfId="0" applyNumberFormat="1" applyFill="1" applyBorder="1" applyAlignment="1">
      <alignment horizontal="center" vertical="center" wrapText="1"/>
    </xf>
    <xf numFmtId="2" fontId="0" fillId="5" borderId="6" xfId="0" applyNumberFormat="1" applyFill="1" applyBorder="1"/>
    <xf numFmtId="49" fontId="5" fillId="0" borderId="5" xfId="0" applyNumberFormat="1" applyFont="1" applyBorder="1" applyAlignment="1">
      <alignment horizontal="left"/>
    </xf>
    <xf numFmtId="49" fontId="5" fillId="0" borderId="5" xfId="1" applyNumberFormat="1" applyFont="1" applyFill="1" applyBorder="1" applyAlignment="1" applyProtection="1">
      <alignment horizontal="left"/>
      <protection locked="0"/>
    </xf>
    <xf numFmtId="2" fontId="0" fillId="0" borderId="5" xfId="0" applyNumberFormat="1" applyBorder="1" applyAlignment="1">
      <alignment horizontal="left"/>
    </xf>
    <xf numFmtId="0" fontId="0" fillId="6" borderId="0" xfId="0" applyFill="1"/>
    <xf numFmtId="2" fontId="0" fillId="6" borderId="2" xfId="0" applyNumberFormat="1" applyFill="1" applyBorder="1" applyAlignment="1">
      <alignment horizontal="center" vertical="center" wrapText="1"/>
    </xf>
    <xf numFmtId="2" fontId="0" fillId="6" borderId="5" xfId="0" applyNumberFormat="1" applyFill="1" applyBorder="1"/>
    <xf numFmtId="2" fontId="0" fillId="6" borderId="6" xfId="0" applyNumberFormat="1" applyFill="1" applyBorder="1"/>
    <xf numFmtId="2" fontId="0" fillId="6" borderId="0" xfId="0" applyNumberFormat="1" applyFill="1"/>
    <xf numFmtId="0" fontId="0" fillId="5" borderId="0" xfId="0" applyFill="1"/>
    <xf numFmtId="2" fontId="0" fillId="5" borderId="5" xfId="0" applyNumberFormat="1" applyFill="1" applyBorder="1"/>
    <xf numFmtId="2" fontId="0" fillId="5" borderId="0" xfId="0" applyNumberFormat="1" applyFill="1"/>
    <xf numFmtId="0" fontId="0" fillId="7" borderId="0" xfId="0" applyFill="1"/>
    <xf numFmtId="2" fontId="0" fillId="7" borderId="2" xfId="0" applyNumberFormat="1" applyFill="1" applyBorder="1" applyAlignment="1">
      <alignment horizontal="center" vertical="center" wrapText="1"/>
    </xf>
    <xf numFmtId="2" fontId="0" fillId="7" borderId="5" xfId="0" applyNumberFormat="1" applyFill="1" applyBorder="1"/>
    <xf numFmtId="0" fontId="5" fillId="7" borderId="5" xfId="1" applyFont="1" applyFill="1" applyBorder="1" applyProtection="1">
      <protection locked="0"/>
    </xf>
    <xf numFmtId="2" fontId="0" fillId="7" borderId="6" xfId="0" applyNumberFormat="1" applyFill="1" applyBorder="1"/>
    <xf numFmtId="2" fontId="0" fillId="7" borderId="0" xfId="0" applyNumberFormat="1" applyFill="1"/>
    <xf numFmtId="0" fontId="0" fillId="8" borderId="0" xfId="0" applyFill="1"/>
    <xf numFmtId="2" fontId="0" fillId="8" borderId="2" xfId="0" applyNumberFormat="1" applyFill="1" applyBorder="1" applyAlignment="1">
      <alignment horizontal="center" vertical="center" wrapText="1"/>
    </xf>
    <xf numFmtId="2" fontId="0" fillId="8" borderId="5" xfId="0" applyNumberFormat="1" applyFill="1" applyBorder="1"/>
    <xf numFmtId="0" fontId="5" fillId="8" borderId="5" xfId="1" applyFont="1" applyFill="1" applyBorder="1" applyProtection="1">
      <protection locked="0"/>
    </xf>
    <xf numFmtId="2" fontId="0" fillId="8" borderId="6" xfId="0" applyNumberFormat="1" applyFill="1" applyBorder="1"/>
    <xf numFmtId="2" fontId="0" fillId="8" borderId="0" xfId="0" applyNumberFormat="1" applyFill="1"/>
    <xf numFmtId="2" fontId="2" fillId="7" borderId="0" xfId="0" applyNumberFormat="1" applyFont="1" applyFill="1" applyAlignment="1">
      <alignment horizontal="left"/>
    </xf>
    <xf numFmtId="2" fontId="0" fillId="7" borderId="3" xfId="0" applyNumberFormat="1" applyFill="1" applyBorder="1" applyAlignment="1">
      <alignment horizontal="center" vertical="center" wrapText="1"/>
    </xf>
    <xf numFmtId="2" fontId="0" fillId="7" borderId="5" xfId="0" applyNumberFormat="1" applyFill="1" applyBorder="1" applyAlignment="1">
      <alignment wrapText="1"/>
    </xf>
    <xf numFmtId="2" fontId="0" fillId="7" borderId="8" xfId="0" applyNumberFormat="1" applyFill="1" applyBorder="1"/>
    <xf numFmtId="0" fontId="0" fillId="7" borderId="5" xfId="0" applyFill="1" applyBorder="1"/>
    <xf numFmtId="0" fontId="5" fillId="7" borderId="8" xfId="1" applyFont="1" applyFill="1" applyBorder="1" applyProtection="1">
      <protection locked="0"/>
    </xf>
    <xf numFmtId="2" fontId="5" fillId="7" borderId="5" xfId="0" applyNumberFormat="1" applyFont="1" applyFill="1" applyBorder="1"/>
    <xf numFmtId="0" fontId="5" fillId="7" borderId="5" xfId="0" applyFont="1" applyFill="1" applyBorder="1"/>
    <xf numFmtId="2" fontId="0" fillId="7" borderId="3" xfId="0" applyNumberFormat="1" applyFill="1" applyBorder="1"/>
    <xf numFmtId="0" fontId="0" fillId="7" borderId="2" xfId="0" applyFill="1" applyBorder="1"/>
    <xf numFmtId="0" fontId="7" fillId="0" borderId="0" xfId="0" applyFont="1"/>
    <xf numFmtId="2" fontId="2" fillId="6" borderId="0" xfId="0" applyNumberFormat="1" applyFont="1" applyFill="1"/>
    <xf numFmtId="2" fontId="6" fillId="6" borderId="0" xfId="0" applyNumberFormat="1" applyFont="1" applyFill="1"/>
    <xf numFmtId="2" fontId="0" fillId="0" borderId="2" xfId="0" applyNumberFormat="1" applyBorder="1" applyAlignment="1">
      <alignment wrapText="1"/>
    </xf>
    <xf numFmtId="164" fontId="0" fillId="0" borderId="5" xfId="0" applyNumberFormat="1" applyBorder="1"/>
    <xf numFmtId="43" fontId="5" fillId="0" borderId="0" xfId="0" applyNumberFormat="1" applyFont="1"/>
    <xf numFmtId="43" fontId="10" fillId="0" borderId="0" xfId="0" applyNumberFormat="1" applyFont="1"/>
    <xf numFmtId="0" fontId="11" fillId="0" borderId="0" xfId="0" applyFont="1"/>
    <xf numFmtId="43" fontId="5" fillId="4" borderId="5" xfId="0" applyNumberFormat="1" applyFont="1" applyFill="1" applyBorder="1"/>
    <xf numFmtId="2" fontId="0" fillId="0" borderId="8" xfId="0" applyNumberFormat="1" applyBorder="1"/>
    <xf numFmtId="2" fontId="8" fillId="0" borderId="0" xfId="0" applyNumberFormat="1" applyFont="1"/>
    <xf numFmtId="10" fontId="0" fillId="0" borderId="0" xfId="0" applyNumberFormat="1"/>
    <xf numFmtId="43" fontId="0" fillId="0" borderId="0" xfId="0" applyNumberFormat="1" applyAlignment="1">
      <alignment wrapText="1"/>
    </xf>
    <xf numFmtId="0" fontId="3" fillId="0" borderId="0" xfId="1" applyFont="1" applyFill="1" applyBorder="1" applyProtection="1">
      <protection locked="0"/>
    </xf>
    <xf numFmtId="2" fontId="0" fillId="0" borderId="10" xfId="0" applyNumberFormat="1" applyBorder="1"/>
    <xf numFmtId="43" fontId="5" fillId="4" borderId="2" xfId="0" applyNumberFormat="1" applyFont="1" applyFill="1" applyBorder="1"/>
    <xf numFmtId="2" fontId="0" fillId="0" borderId="3" xfId="0" applyNumberFormat="1" applyBorder="1"/>
    <xf numFmtId="41" fontId="0" fillId="4" borderId="10" xfId="0" applyNumberFormat="1" applyFill="1" applyBorder="1"/>
    <xf numFmtId="0" fontId="3" fillId="2" borderId="5" xfId="1" applyFont="1" applyBorder="1" applyProtection="1">
      <protection locked="0"/>
    </xf>
    <xf numFmtId="2" fontId="0" fillId="0" borderId="11" xfId="0" applyNumberFormat="1" applyBorder="1"/>
    <xf numFmtId="2" fontId="0" fillId="0" borderId="9" xfId="0" applyNumberFormat="1" applyBorder="1"/>
    <xf numFmtId="41" fontId="1" fillId="2" borderId="5" xfId="1" applyNumberFormat="1" applyBorder="1" applyProtection="1">
      <protection locked="0"/>
    </xf>
    <xf numFmtId="41" fontId="5" fillId="0" borderId="5" xfId="0" applyNumberFormat="1" applyFont="1" applyBorder="1"/>
    <xf numFmtId="43" fontId="5" fillId="10" borderId="5" xfId="0" applyNumberFormat="1" applyFont="1" applyFill="1" applyBorder="1"/>
    <xf numFmtId="0" fontId="9" fillId="9" borderId="5" xfId="0" applyFont="1" applyFill="1" applyBorder="1"/>
    <xf numFmtId="0" fontId="6" fillId="9" borderId="5" xfId="0" applyFont="1" applyFill="1" applyBorder="1"/>
    <xf numFmtId="0" fontId="7" fillId="9" borderId="5" xfId="0" applyFont="1" applyFill="1" applyBorder="1"/>
    <xf numFmtId="0" fontId="0" fillId="9" borderId="5" xfId="0" applyFill="1" applyBorder="1"/>
    <xf numFmtId="0" fontId="5" fillId="9" borderId="5" xfId="0" applyFont="1" applyFill="1" applyBorder="1"/>
    <xf numFmtId="0" fontId="0" fillId="0" borderId="0" xfId="0" applyAlignment="1">
      <alignment wrapText="1"/>
    </xf>
    <xf numFmtId="43" fontId="5" fillId="10" borderId="12" xfId="0" applyNumberFormat="1" applyFont="1" applyFill="1" applyBorder="1"/>
    <xf numFmtId="49" fontId="0" fillId="0" borderId="0" xfId="0" applyNumberFormat="1" applyAlignment="1">
      <alignment horizontal="center" wrapText="1"/>
    </xf>
    <xf numFmtId="0" fontId="0" fillId="0" borderId="8" xfId="0" applyBorder="1" applyAlignment="1">
      <alignment horizontal="center"/>
    </xf>
    <xf numFmtId="0" fontId="0" fillId="10" borderId="5" xfId="0" applyFill="1" applyBorder="1" applyAlignment="1">
      <alignment horizontal="center" wrapText="1"/>
    </xf>
    <xf numFmtId="2" fontId="5" fillId="0" borderId="5" xfId="0" applyNumberFormat="1" applyFont="1" applyBorder="1"/>
    <xf numFmtId="2" fontId="5" fillId="5" borderId="5" xfId="0" applyNumberFormat="1" applyFont="1" applyFill="1" applyBorder="1"/>
    <xf numFmtId="2" fontId="5" fillId="8" borderId="5" xfId="0" applyNumberFormat="1" applyFont="1" applyFill="1" applyBorder="1"/>
    <xf numFmtId="2" fontId="5" fillId="6" borderId="5" xfId="0" applyNumberFormat="1" applyFont="1" applyFill="1" applyBorder="1"/>
    <xf numFmtId="2" fontId="0" fillId="7" borderId="8" xfId="0" applyNumberFormat="1" applyFill="1" applyBorder="1" applyAlignment="1">
      <alignment wrapText="1"/>
    </xf>
    <xf numFmtId="0" fontId="0" fillId="7" borderId="8" xfId="0" applyFill="1" applyBorder="1"/>
    <xf numFmtId="0" fontId="5" fillId="7" borderId="8" xfId="0" applyFont="1" applyFill="1" applyBorder="1"/>
    <xf numFmtId="2" fontId="0" fillId="7" borderId="13" xfId="0" applyNumberFormat="1" applyFill="1" applyBorder="1"/>
    <xf numFmtId="0" fontId="1" fillId="2" borderId="5" xfId="1" applyBorder="1" applyProtection="1">
      <protection locked="0"/>
    </xf>
    <xf numFmtId="41" fontId="0" fillId="0" borderId="14" xfId="0" applyNumberFormat="1" applyBorder="1"/>
    <xf numFmtId="2" fontId="0" fillId="0" borderId="14" xfId="0" applyNumberFormat="1" applyBorder="1"/>
    <xf numFmtId="0" fontId="9" fillId="0" borderId="0" xfId="0" applyFont="1"/>
    <xf numFmtId="41" fontId="5" fillId="0" borderId="14" xfId="0" applyNumberFormat="1" applyFont="1" applyBorder="1"/>
    <xf numFmtId="1" fontId="0" fillId="0" borderId="5" xfId="0" applyNumberForma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43" fontId="10" fillId="10" borderId="5" xfId="0" applyNumberFormat="1" applyFont="1" applyFill="1" applyBorder="1"/>
    <xf numFmtId="43" fontId="10" fillId="10" borderId="2" xfId="0" applyNumberFormat="1" applyFont="1" applyFill="1" applyBorder="1"/>
    <xf numFmtId="41" fontId="10" fillId="0" borderId="5" xfId="0" applyNumberFormat="1" applyFont="1" applyBorder="1"/>
    <xf numFmtId="0" fontId="0" fillId="0" borderId="0" xfId="0" applyProtection="1">
      <protection locked="0"/>
    </xf>
    <xf numFmtId="0" fontId="7" fillId="11" borderId="5" xfId="0" applyFont="1" applyFill="1" applyBorder="1" applyAlignment="1">
      <alignment horizontal="center" wrapText="1"/>
    </xf>
    <xf numFmtId="0" fontId="6" fillId="12" borderId="5" xfId="0" applyFont="1" applyFill="1" applyBorder="1" applyAlignment="1">
      <alignment horizontal="center" wrapText="1"/>
    </xf>
    <xf numFmtId="43" fontId="5" fillId="12" borderId="5" xfId="0" applyNumberFormat="1" applyFont="1" applyFill="1" applyBorder="1"/>
    <xf numFmtId="43" fontId="5" fillId="11" borderId="5" xfId="0" applyNumberFormat="1" applyFont="1" applyFill="1" applyBorder="1"/>
    <xf numFmtId="43" fontId="10" fillId="12" borderId="5" xfId="0" applyNumberFormat="1" applyFont="1" applyFill="1" applyBorder="1"/>
    <xf numFmtId="43" fontId="5" fillId="11" borderId="13" xfId="0" applyNumberFormat="1" applyFont="1" applyFill="1" applyBorder="1"/>
    <xf numFmtId="43" fontId="5" fillId="12" borderId="13" xfId="0" applyNumberFormat="1" applyFont="1" applyFill="1" applyBorder="1"/>
    <xf numFmtId="43" fontId="5" fillId="12" borderId="0" xfId="0" applyNumberFormat="1" applyFont="1" applyFill="1"/>
    <xf numFmtId="43" fontId="5" fillId="11" borderId="6" xfId="0" applyNumberFormat="1" applyFont="1" applyFill="1" applyBorder="1"/>
    <xf numFmtId="43" fontId="5" fillId="12" borderId="6" xfId="0" applyNumberFormat="1" applyFont="1" applyFill="1" applyBorder="1"/>
    <xf numFmtId="0" fontId="6" fillId="6" borderId="5" xfId="0" applyFont="1" applyFill="1" applyBorder="1" applyAlignment="1">
      <alignment wrapText="1"/>
    </xf>
    <xf numFmtId="0" fontId="6" fillId="13" borderId="5" xfId="0" applyFont="1" applyFill="1" applyBorder="1" applyAlignment="1">
      <alignment wrapText="1"/>
    </xf>
    <xf numFmtId="41" fontId="0" fillId="6" borderId="5" xfId="0" applyNumberFormat="1" applyFill="1" applyBorder="1"/>
    <xf numFmtId="41" fontId="0" fillId="13" borderId="5" xfId="0" applyNumberFormat="1" applyFill="1" applyBorder="1"/>
    <xf numFmtId="41" fontId="10" fillId="13" borderId="5" xfId="0" applyNumberFormat="1" applyFont="1" applyFill="1" applyBorder="1"/>
    <xf numFmtId="41" fontId="5" fillId="6" borderId="13" xfId="0" applyNumberFormat="1" applyFont="1" applyFill="1" applyBorder="1"/>
    <xf numFmtId="41" fontId="5" fillId="13" borderId="13" xfId="0" applyNumberFormat="1" applyFont="1" applyFill="1" applyBorder="1"/>
    <xf numFmtId="0" fontId="7" fillId="0" borderId="5" xfId="0" applyFont="1" applyBorder="1"/>
    <xf numFmtId="0" fontId="0" fillId="0" borderId="5" xfId="0" applyBorder="1"/>
    <xf numFmtId="43" fontId="0" fillId="11" borderId="5" xfId="0" applyNumberFormat="1" applyFill="1" applyBorder="1" applyAlignment="1">
      <alignment horizontal="right"/>
    </xf>
    <xf numFmtId="2" fontId="0" fillId="6" borderId="5" xfId="0" applyNumberFormat="1" applyFill="1" applyBorder="1" applyAlignment="1">
      <alignment horizontal="right"/>
    </xf>
    <xf numFmtId="43" fontId="6" fillId="0" borderId="5" xfId="0" applyNumberFormat="1" applyFont="1" applyBorder="1" applyAlignment="1">
      <alignment horizontal="right"/>
    </xf>
    <xf numFmtId="43" fontId="0" fillId="12" borderId="5" xfId="0" applyNumberFormat="1" applyFill="1" applyBorder="1" applyAlignment="1">
      <alignment horizontal="right"/>
    </xf>
    <xf numFmtId="165" fontId="0" fillId="9" borderId="5" xfId="0" applyNumberFormat="1" applyFill="1" applyBorder="1" applyAlignment="1">
      <alignment horizontal="right"/>
    </xf>
    <xf numFmtId="0" fontId="13" fillId="0" borderId="5" xfId="0" applyFont="1" applyBorder="1"/>
    <xf numFmtId="43" fontId="13" fillId="0" borderId="5" xfId="0" applyNumberFormat="1" applyFont="1" applyBorder="1"/>
    <xf numFmtId="0" fontId="10" fillId="9" borderId="5" xfId="0" applyFont="1" applyFill="1" applyBorder="1"/>
    <xf numFmtId="43" fontId="5" fillId="11" borderId="0" xfId="0" applyNumberFormat="1" applyFont="1" applyFill="1"/>
    <xf numFmtId="2" fontId="5" fillId="0" borderId="0" xfId="0" applyNumberFormat="1" applyFont="1"/>
    <xf numFmtId="0" fontId="4" fillId="2" borderId="7" xfId="1" applyFont="1" applyBorder="1" applyAlignment="1" applyProtection="1">
      <protection locked="0"/>
    </xf>
    <xf numFmtId="0" fontId="0" fillId="0" borderId="0" xfId="0" applyProtection="1">
      <protection locked="0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00"/>
  <sheetViews>
    <sheetView tabSelected="1" workbookViewId="0">
      <pane xSplit="17" ySplit="11" topLeftCell="R12" activePane="bottomRight" state="frozen"/>
      <selection pane="topRight" activeCell="K1" sqref="K1"/>
      <selection pane="bottomLeft" activeCell="A13" sqref="A13"/>
      <selection pane="bottomRight" activeCell="T102" sqref="T102"/>
    </sheetView>
  </sheetViews>
  <sheetFormatPr defaultRowHeight="15" x14ac:dyDescent="0.25"/>
  <cols>
    <col min="1" max="1" width="5.7109375" customWidth="1"/>
    <col min="2" max="2" width="9.7109375" style="2" customWidth="1"/>
    <col min="3" max="3" width="7.42578125" style="2" customWidth="1"/>
    <col min="4" max="4" width="23.140625" style="2" customWidth="1"/>
    <col min="5" max="6" width="12.7109375" style="2" customWidth="1"/>
    <col min="7" max="7" width="26.140625" style="2" customWidth="1"/>
    <col min="8" max="10" width="8.85546875" style="29"/>
    <col min="11" max="11" width="9.7109375" style="29" customWidth="1"/>
    <col min="12" max="13" width="8.85546875" style="29"/>
    <col min="14" max="15" width="9.7109375" style="29" customWidth="1"/>
    <col min="16" max="16" width="8.85546875" style="32"/>
    <col min="17" max="19" width="8.85546875" style="44"/>
    <col min="20" max="20" width="8.85546875" style="38"/>
    <col min="21" max="21" width="9.5703125" style="38" customWidth="1"/>
    <col min="22" max="22" width="10.7109375" style="38" customWidth="1"/>
    <col min="23" max="23" width="11.42578125" style="38" customWidth="1"/>
    <col min="24" max="24" width="8.140625" style="38" customWidth="1"/>
    <col min="25" max="25" width="14.140625" style="38" customWidth="1"/>
    <col min="26" max="26" width="10.85546875" style="38" customWidth="1"/>
    <col min="27" max="27" width="10" style="38" customWidth="1"/>
    <col min="28" max="35" width="8.85546875" style="38"/>
    <col min="36" max="36" width="10.140625" style="38" customWidth="1"/>
    <col min="37" max="37" width="8.85546875" style="38"/>
    <col min="38" max="38" width="10.7109375" style="38" customWidth="1"/>
    <col min="39" max="39" width="8.85546875" style="38"/>
    <col min="40" max="40" width="10" style="38" customWidth="1"/>
    <col min="41" max="41" width="10.140625" style="38" customWidth="1"/>
    <col min="42" max="42" width="9.140625" style="38"/>
    <col min="43" max="1024" width="8.85546875" style="2"/>
  </cols>
  <sheetData>
    <row r="1" spans="1:1023" x14ac:dyDescent="0.25">
      <c r="B1" s="1" t="s">
        <v>68</v>
      </c>
      <c r="C1"/>
      <c r="D1"/>
      <c r="E1"/>
      <c r="F1"/>
      <c r="G1"/>
      <c r="H1" s="25"/>
      <c r="I1" s="25"/>
      <c r="J1" s="25"/>
      <c r="K1" s="25"/>
      <c r="L1" s="25"/>
      <c r="M1" s="25"/>
      <c r="N1" s="25"/>
      <c r="O1" s="25"/>
      <c r="P1" s="30"/>
      <c r="Q1" s="39"/>
      <c r="R1" s="39"/>
      <c r="S1" s="39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</row>
    <row r="2" spans="1:1023" x14ac:dyDescent="0.25">
      <c r="B2" s="1"/>
      <c r="C2"/>
      <c r="D2"/>
      <c r="E2"/>
      <c r="F2"/>
      <c r="G2"/>
      <c r="H2" s="56" t="s">
        <v>0</v>
      </c>
      <c r="I2" s="56"/>
      <c r="J2" s="56"/>
      <c r="K2" s="56"/>
      <c r="L2" s="56"/>
      <c r="M2" s="56"/>
      <c r="N2" s="56"/>
      <c r="O2" s="56"/>
      <c r="P2" s="30"/>
      <c r="Q2" s="39"/>
      <c r="R2" s="39"/>
      <c r="S2" s="39"/>
      <c r="T2" s="45" t="s">
        <v>1</v>
      </c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</row>
    <row r="3" spans="1:1023" x14ac:dyDescent="0.25">
      <c r="B3"/>
      <c r="C3"/>
      <c r="D3"/>
      <c r="E3"/>
      <c r="F3"/>
      <c r="G3"/>
      <c r="H3" s="25"/>
      <c r="I3" s="25"/>
      <c r="J3" s="25"/>
      <c r="K3" s="25"/>
      <c r="L3" s="25"/>
      <c r="M3" s="25"/>
      <c r="N3" s="25"/>
      <c r="O3" s="25"/>
      <c r="P3" s="30"/>
      <c r="Q3" s="39"/>
      <c r="R3" s="39"/>
      <c r="S3" s="39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</row>
    <row r="4" spans="1:1023" s="8" customFormat="1" ht="53.45" customHeight="1" thickBot="1" x14ac:dyDescent="0.3">
      <c r="A4" s="58" t="s">
        <v>28</v>
      </c>
      <c r="B4" s="3" t="s">
        <v>2</v>
      </c>
      <c r="C4" s="3" t="s">
        <v>29</v>
      </c>
      <c r="D4" s="3" t="s">
        <v>3</v>
      </c>
      <c r="E4" s="3" t="s">
        <v>4</v>
      </c>
      <c r="F4" s="3" t="s">
        <v>25</v>
      </c>
      <c r="G4" s="3" t="s">
        <v>5</v>
      </c>
      <c r="H4" s="26" t="s">
        <v>71</v>
      </c>
      <c r="I4" s="26" t="s">
        <v>47</v>
      </c>
      <c r="J4" s="26" t="s">
        <v>20</v>
      </c>
      <c r="K4" s="26" t="s">
        <v>22</v>
      </c>
      <c r="L4" s="26" t="s">
        <v>48</v>
      </c>
      <c r="M4" s="26" t="s">
        <v>6</v>
      </c>
      <c r="N4" s="26" t="s">
        <v>49</v>
      </c>
      <c r="O4" s="26" t="s">
        <v>64</v>
      </c>
      <c r="P4" s="20" t="s">
        <v>21</v>
      </c>
      <c r="Q4" s="40" t="s">
        <v>7</v>
      </c>
      <c r="R4" s="40" t="s">
        <v>8</v>
      </c>
      <c r="S4" s="40" t="s">
        <v>9</v>
      </c>
      <c r="T4" s="34" t="s">
        <v>32</v>
      </c>
      <c r="U4" s="34" t="s">
        <v>50</v>
      </c>
      <c r="V4" s="34" t="s">
        <v>51</v>
      </c>
      <c r="W4" s="34" t="s">
        <v>34</v>
      </c>
      <c r="X4" s="34" t="s">
        <v>35</v>
      </c>
      <c r="Y4" s="34" t="s">
        <v>10</v>
      </c>
      <c r="Z4" s="34" t="s">
        <v>154</v>
      </c>
      <c r="AA4" s="34" t="s">
        <v>36</v>
      </c>
      <c r="AB4" s="34" t="s">
        <v>37</v>
      </c>
      <c r="AC4" s="34" t="s">
        <v>38</v>
      </c>
      <c r="AD4" s="46" t="s">
        <v>39</v>
      </c>
      <c r="AE4" s="46" t="s">
        <v>52</v>
      </c>
      <c r="AF4" s="47" t="s">
        <v>41</v>
      </c>
      <c r="AG4" s="47" t="s">
        <v>11</v>
      </c>
      <c r="AH4" s="47" t="s">
        <v>58</v>
      </c>
      <c r="AI4" s="47" t="s">
        <v>42</v>
      </c>
      <c r="AJ4" s="47" t="s">
        <v>56</v>
      </c>
      <c r="AK4" s="47" t="s">
        <v>43</v>
      </c>
      <c r="AL4" s="47" t="s">
        <v>53</v>
      </c>
      <c r="AM4" s="47" t="s">
        <v>45</v>
      </c>
      <c r="AN4" s="93" t="s">
        <v>54</v>
      </c>
      <c r="AO4" s="47" t="s">
        <v>149</v>
      </c>
      <c r="AP4" s="47" t="s">
        <v>223</v>
      </c>
      <c r="AQ4" s="7"/>
      <c r="AR4" s="7"/>
      <c r="AS4" s="7"/>
      <c r="AT4" s="7"/>
      <c r="AU4" s="7"/>
      <c r="AV4" s="7"/>
      <c r="AW4" s="7"/>
    </row>
    <row r="5" spans="1:1023" x14ac:dyDescent="0.25">
      <c r="B5" s="4" t="s">
        <v>67</v>
      </c>
      <c r="C5" s="4"/>
      <c r="D5" s="4" t="s">
        <v>12</v>
      </c>
      <c r="E5" s="4"/>
      <c r="F5" s="102"/>
      <c r="G5" s="4"/>
      <c r="H5" s="27"/>
      <c r="I5" s="27"/>
      <c r="J5" s="27"/>
      <c r="K5" s="27"/>
      <c r="L5" s="27"/>
      <c r="M5" s="27"/>
      <c r="N5" s="27"/>
      <c r="O5" s="27"/>
      <c r="P5" s="31">
        <v>15721.23</v>
      </c>
      <c r="Q5" s="41"/>
      <c r="R5" s="41"/>
      <c r="S5" s="41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48"/>
      <c r="AO5" s="35"/>
      <c r="AP5" s="35"/>
      <c r="AQ5" s="2">
        <f>SUM(T5:AF5)</f>
        <v>0</v>
      </c>
      <c r="AR5" s="2">
        <f t="shared" ref="AR5:AR36" si="0">AQ5-S5</f>
        <v>0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spans="1:1023" x14ac:dyDescent="0.25">
      <c r="A6">
        <v>1</v>
      </c>
      <c r="B6" s="4" t="s">
        <v>73</v>
      </c>
      <c r="C6" s="18" t="s">
        <v>74</v>
      </c>
      <c r="D6" s="4" t="s">
        <v>75</v>
      </c>
      <c r="E6" s="13">
        <v>19</v>
      </c>
      <c r="F6" s="103" t="s">
        <v>76</v>
      </c>
      <c r="G6" s="4" t="s">
        <v>77</v>
      </c>
      <c r="H6" s="27"/>
      <c r="I6" s="27"/>
      <c r="J6" s="27"/>
      <c r="K6" s="27"/>
      <c r="L6" s="27"/>
      <c r="M6" s="27"/>
      <c r="N6" s="27"/>
      <c r="O6" s="27"/>
      <c r="P6" s="90">
        <v>-30.84</v>
      </c>
      <c r="Q6" s="41">
        <v>30.84</v>
      </c>
      <c r="R6" s="41">
        <v>1.46</v>
      </c>
      <c r="S6" s="41">
        <f t="shared" ref="S6:S11" si="1">Q6-R6</f>
        <v>29.38</v>
      </c>
      <c r="T6" s="35">
        <v>29.38</v>
      </c>
      <c r="U6" s="35"/>
      <c r="V6" s="35"/>
      <c r="W6" s="35"/>
      <c r="X6" s="35"/>
      <c r="Y6" s="35"/>
      <c r="Z6" s="35"/>
      <c r="AA6" s="35"/>
      <c r="AB6" s="35"/>
      <c r="AC6" s="35"/>
      <c r="AD6" s="48"/>
      <c r="AE6" s="48"/>
      <c r="AF6" s="49"/>
      <c r="AG6" s="49"/>
      <c r="AH6" s="49"/>
      <c r="AI6" s="49"/>
      <c r="AJ6" s="49"/>
      <c r="AK6" s="49"/>
      <c r="AL6" s="49"/>
      <c r="AM6" s="49"/>
      <c r="AN6" s="94"/>
      <c r="AO6" s="49"/>
      <c r="AP6" s="49"/>
      <c r="AQ6" s="2">
        <f>SUM(T6:AP6)</f>
        <v>29.38</v>
      </c>
      <c r="AR6" s="2">
        <f t="shared" si="0"/>
        <v>0</v>
      </c>
      <c r="AS6" s="2">
        <f>Q6-R6-S6</f>
        <v>0</v>
      </c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spans="1:1023" x14ac:dyDescent="0.25">
      <c r="A7">
        <v>2</v>
      </c>
      <c r="B7" s="13" t="s">
        <v>91</v>
      </c>
      <c r="C7" s="16" t="s">
        <v>78</v>
      </c>
      <c r="D7" s="13" t="s">
        <v>79</v>
      </c>
      <c r="E7" s="4" t="s">
        <v>80</v>
      </c>
      <c r="F7" s="102">
        <v>155847044</v>
      </c>
      <c r="G7" s="4" t="s">
        <v>81</v>
      </c>
      <c r="H7" s="27"/>
      <c r="I7" s="27"/>
      <c r="J7" s="27"/>
      <c r="K7" s="27"/>
      <c r="L7" s="27"/>
      <c r="M7" s="27"/>
      <c r="N7" s="27"/>
      <c r="O7" s="27"/>
      <c r="P7" s="31">
        <v>-1607.23</v>
      </c>
      <c r="Q7" s="42">
        <v>1607.23</v>
      </c>
      <c r="R7" s="42">
        <v>267.87</v>
      </c>
      <c r="S7" s="41">
        <f t="shared" si="1"/>
        <v>1339.3600000000001</v>
      </c>
      <c r="T7" s="36"/>
      <c r="U7" s="36"/>
      <c r="V7" s="36"/>
      <c r="W7" s="36">
        <v>1339.36</v>
      </c>
      <c r="X7" s="36"/>
      <c r="Y7" s="36"/>
      <c r="Z7" s="36"/>
      <c r="AA7" s="36"/>
      <c r="AB7" s="36"/>
      <c r="AC7" s="36"/>
      <c r="AD7" s="50"/>
      <c r="AE7" s="50"/>
      <c r="AF7" s="36"/>
      <c r="AG7" s="36"/>
      <c r="AH7" s="36"/>
      <c r="AI7" s="36"/>
      <c r="AJ7" s="36"/>
      <c r="AK7" s="36"/>
      <c r="AL7" s="36"/>
      <c r="AM7" s="36"/>
      <c r="AN7" s="50"/>
      <c r="AO7" s="36"/>
      <c r="AP7" s="36"/>
      <c r="AQ7" s="2">
        <f>SUM(T7:AP7)</f>
        <v>1339.36</v>
      </c>
      <c r="AR7" s="2">
        <f t="shared" si="0"/>
        <v>0</v>
      </c>
      <c r="AS7" s="136">
        <f>Q7-R7-S7</f>
        <v>0</v>
      </c>
      <c r="AT7" s="12"/>
      <c r="AU7" s="12"/>
      <c r="AV7" s="12"/>
      <c r="AW7" s="12"/>
      <c r="AX7" s="12"/>
      <c r="AY7" s="12"/>
      <c r="AZ7" s="12"/>
      <c r="BA7" s="12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spans="1:1023" x14ac:dyDescent="0.25">
      <c r="A8">
        <v>3</v>
      </c>
      <c r="B8" s="13" t="s">
        <v>91</v>
      </c>
      <c r="C8" s="5" t="s">
        <v>78</v>
      </c>
      <c r="D8" s="4" t="s">
        <v>82</v>
      </c>
      <c r="E8" s="13"/>
      <c r="F8" s="103"/>
      <c r="G8" s="4" t="s">
        <v>83</v>
      </c>
      <c r="H8" s="27"/>
      <c r="I8" s="27"/>
      <c r="J8" s="27"/>
      <c r="K8" s="27"/>
      <c r="L8" s="27"/>
      <c r="M8" s="27"/>
      <c r="N8" s="27"/>
      <c r="O8" s="27"/>
      <c r="P8" s="31">
        <v>-120</v>
      </c>
      <c r="Q8" s="42">
        <v>120</v>
      </c>
      <c r="R8" s="42">
        <v>0</v>
      </c>
      <c r="S8" s="41">
        <f t="shared" si="1"/>
        <v>120</v>
      </c>
      <c r="T8" s="36"/>
      <c r="U8" s="36"/>
      <c r="V8" s="36"/>
      <c r="W8" s="36">
        <v>120</v>
      </c>
      <c r="X8" s="36"/>
      <c r="Y8" s="36"/>
      <c r="Z8" s="36"/>
      <c r="AA8" s="36"/>
      <c r="AB8" s="36"/>
      <c r="AC8" s="36"/>
      <c r="AD8" s="50"/>
      <c r="AE8" s="50"/>
      <c r="AF8" s="36"/>
      <c r="AG8" s="36"/>
      <c r="AH8" s="36"/>
      <c r="AI8" s="36"/>
      <c r="AJ8" s="36"/>
      <c r="AK8" s="36"/>
      <c r="AL8" s="36"/>
      <c r="AM8" s="36"/>
      <c r="AN8" s="50"/>
      <c r="AO8" s="36"/>
      <c r="AP8" s="36"/>
      <c r="AQ8" s="2">
        <f t="shared" ref="AQ8:AQ71" si="2">SUM(T8:AP8)</f>
        <v>120</v>
      </c>
      <c r="AR8" s="2">
        <f t="shared" si="0"/>
        <v>0</v>
      </c>
      <c r="AS8" s="136">
        <f>Q8-R8-S8</f>
        <v>0</v>
      </c>
      <c r="AT8" s="12"/>
      <c r="AU8" s="12"/>
      <c r="AV8" s="12"/>
      <c r="AW8" s="12"/>
      <c r="AX8" s="12"/>
      <c r="AY8" s="12"/>
      <c r="AZ8" s="12"/>
      <c r="BA8" s="12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spans="1:1023" x14ac:dyDescent="0.25">
      <c r="A9">
        <v>4</v>
      </c>
      <c r="B9" s="15" t="s">
        <v>90</v>
      </c>
      <c r="C9" s="22" t="s">
        <v>74</v>
      </c>
      <c r="D9" s="13" t="s">
        <v>84</v>
      </c>
      <c r="E9" s="16"/>
      <c r="F9" s="103"/>
      <c r="G9" s="4" t="s">
        <v>85</v>
      </c>
      <c r="H9" s="27"/>
      <c r="I9" s="27"/>
      <c r="J9" s="27"/>
      <c r="K9" s="27"/>
      <c r="L9" s="27"/>
      <c r="M9" s="27"/>
      <c r="N9" s="27"/>
      <c r="O9" s="27"/>
      <c r="P9" s="31">
        <v>-36</v>
      </c>
      <c r="Q9" s="42">
        <v>36</v>
      </c>
      <c r="R9" s="42">
        <v>0</v>
      </c>
      <c r="S9" s="41">
        <f t="shared" si="1"/>
        <v>36</v>
      </c>
      <c r="T9" s="36"/>
      <c r="U9" s="36"/>
      <c r="V9" s="36"/>
      <c r="W9" s="36"/>
      <c r="X9" s="36"/>
      <c r="Y9" s="36"/>
      <c r="Z9" s="36"/>
      <c r="AA9" s="36"/>
      <c r="AB9" s="36"/>
      <c r="AC9" s="36"/>
      <c r="AD9" s="50"/>
      <c r="AE9" s="50"/>
      <c r="AF9" s="36">
        <v>36</v>
      </c>
      <c r="AG9" s="36"/>
      <c r="AH9" s="36"/>
      <c r="AI9" s="36"/>
      <c r="AJ9" s="36"/>
      <c r="AK9" s="36"/>
      <c r="AL9" s="36"/>
      <c r="AM9" s="36"/>
      <c r="AN9" s="50"/>
      <c r="AO9" s="36"/>
      <c r="AP9" s="36"/>
      <c r="AQ9" s="2">
        <f t="shared" si="2"/>
        <v>36</v>
      </c>
      <c r="AR9" s="2">
        <f t="shared" si="0"/>
        <v>0</v>
      </c>
      <c r="AS9" s="2">
        <f t="shared" ref="AS9:AS72" si="3">Q9-R9-S9</f>
        <v>0</v>
      </c>
      <c r="AT9" s="12"/>
      <c r="AU9" s="12"/>
      <c r="AV9" s="12"/>
      <c r="AW9" s="12"/>
      <c r="AX9" s="12"/>
      <c r="AY9" s="12"/>
      <c r="AZ9" s="12"/>
      <c r="BA9" s="12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spans="1:1023" x14ac:dyDescent="0.25">
      <c r="A10">
        <v>5</v>
      </c>
      <c r="B10" s="15" t="s">
        <v>91</v>
      </c>
      <c r="C10" s="22" t="s">
        <v>78</v>
      </c>
      <c r="D10" s="13" t="s">
        <v>86</v>
      </c>
      <c r="E10" s="16"/>
      <c r="F10" s="103"/>
      <c r="G10" s="4" t="s">
        <v>88</v>
      </c>
      <c r="H10" s="27"/>
      <c r="I10" s="27"/>
      <c r="J10" s="27"/>
      <c r="K10" s="27"/>
      <c r="L10" s="27"/>
      <c r="M10" s="27"/>
      <c r="N10" s="27"/>
      <c r="O10" s="27"/>
      <c r="P10" s="31">
        <v>-469.59</v>
      </c>
      <c r="Q10" s="42">
        <v>469.59</v>
      </c>
      <c r="R10" s="42">
        <v>0</v>
      </c>
      <c r="S10" s="41">
        <f t="shared" si="1"/>
        <v>469.59</v>
      </c>
      <c r="T10" s="36"/>
      <c r="U10" s="36"/>
      <c r="V10" s="36"/>
      <c r="W10" s="36"/>
      <c r="X10" s="36"/>
      <c r="Y10" s="36">
        <f>469.59-26</f>
        <v>443.59</v>
      </c>
      <c r="Z10" s="36">
        <v>26</v>
      </c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50"/>
      <c r="AO10" s="36"/>
      <c r="AP10" s="36"/>
      <c r="AQ10" s="2">
        <f t="shared" si="2"/>
        <v>469.59</v>
      </c>
      <c r="AR10" s="2">
        <f t="shared" si="0"/>
        <v>0</v>
      </c>
      <c r="AS10" s="136">
        <f t="shared" si="3"/>
        <v>0</v>
      </c>
      <c r="AT10" s="12"/>
      <c r="AU10" s="12"/>
      <c r="AV10" s="12"/>
      <c r="AW10" s="12"/>
      <c r="AX10" s="12"/>
      <c r="AY10" s="12"/>
      <c r="AZ10" s="12"/>
      <c r="BA10" s="12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spans="1:1023" x14ac:dyDescent="0.25">
      <c r="A11">
        <v>6</v>
      </c>
      <c r="B11" s="15" t="s">
        <v>91</v>
      </c>
      <c r="C11" s="22" t="s">
        <v>78</v>
      </c>
      <c r="D11" s="13" t="s">
        <v>87</v>
      </c>
      <c r="E11" s="16"/>
      <c r="F11" s="103"/>
      <c r="G11" s="4" t="s">
        <v>89</v>
      </c>
      <c r="H11" s="27"/>
      <c r="I11" s="27"/>
      <c r="J11" s="27"/>
      <c r="K11" s="27"/>
      <c r="L11" s="27"/>
      <c r="M11" s="27"/>
      <c r="N11" s="27"/>
      <c r="O11" s="27"/>
      <c r="P11" s="31">
        <v>-1.4</v>
      </c>
      <c r="Q11" s="42">
        <v>1.4</v>
      </c>
      <c r="R11" s="42">
        <v>0</v>
      </c>
      <c r="S11" s="41">
        <f t="shared" si="1"/>
        <v>1.4</v>
      </c>
      <c r="T11" s="36"/>
      <c r="U11" s="36"/>
      <c r="V11" s="36"/>
      <c r="W11" s="36"/>
      <c r="X11" s="36"/>
      <c r="Y11" s="36">
        <v>1.4</v>
      </c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50"/>
      <c r="AO11" s="36"/>
      <c r="AP11" s="36"/>
      <c r="AQ11" s="2">
        <f t="shared" si="2"/>
        <v>1.4</v>
      </c>
      <c r="AR11" s="2">
        <f t="shared" si="0"/>
        <v>0</v>
      </c>
      <c r="AS11" s="136">
        <f t="shared" si="3"/>
        <v>0</v>
      </c>
      <c r="AT11" s="12"/>
      <c r="AU11" s="12"/>
      <c r="AV11" s="12"/>
      <c r="AW11" s="12"/>
      <c r="AX11" s="12"/>
      <c r="AY11" s="12"/>
      <c r="AZ11" s="12"/>
      <c r="BA11" s="12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</row>
    <row r="12" spans="1:1023" x14ac:dyDescent="0.25">
      <c r="A12">
        <v>7</v>
      </c>
      <c r="B12" s="15" t="s">
        <v>93</v>
      </c>
      <c r="C12" s="23"/>
      <c r="D12" s="11" t="s">
        <v>87</v>
      </c>
      <c r="E12" s="5"/>
      <c r="F12" s="102"/>
      <c r="G12" s="11" t="s">
        <v>92</v>
      </c>
      <c r="H12" s="27"/>
      <c r="I12" s="27"/>
      <c r="J12" s="27">
        <v>1464.22</v>
      </c>
      <c r="K12" s="27"/>
      <c r="L12" s="27"/>
      <c r="M12" s="27"/>
      <c r="N12" s="27"/>
      <c r="O12" s="27"/>
      <c r="P12" s="31">
        <v>1464.22</v>
      </c>
      <c r="Q12" s="42"/>
      <c r="R12" s="42"/>
      <c r="S12" s="41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50"/>
      <c r="AO12" s="36"/>
      <c r="AP12" s="36"/>
      <c r="AQ12" s="2">
        <f t="shared" si="2"/>
        <v>0</v>
      </c>
      <c r="AR12" s="2">
        <f t="shared" si="0"/>
        <v>0</v>
      </c>
      <c r="AS12" s="2">
        <f t="shared" si="3"/>
        <v>0</v>
      </c>
      <c r="AT12" s="12"/>
      <c r="AU12" s="12"/>
      <c r="AV12" s="12"/>
      <c r="AW12" s="12"/>
      <c r="AX12" s="12"/>
      <c r="AY12" s="12"/>
      <c r="AZ12" s="12"/>
      <c r="BA12" s="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</row>
    <row r="13" spans="1:1023" x14ac:dyDescent="0.25">
      <c r="A13">
        <v>8</v>
      </c>
      <c r="B13" s="15" t="s">
        <v>93</v>
      </c>
      <c r="C13" s="18"/>
      <c r="D13" s="4" t="s">
        <v>94</v>
      </c>
      <c r="E13" s="5" t="s">
        <v>6</v>
      </c>
      <c r="F13" s="102"/>
      <c r="G13" s="4" t="s">
        <v>6</v>
      </c>
      <c r="H13" s="27"/>
      <c r="I13" s="27"/>
      <c r="J13" s="27"/>
      <c r="K13" s="27"/>
      <c r="L13" s="27"/>
      <c r="M13" s="27">
        <v>9000</v>
      </c>
      <c r="N13" s="27"/>
      <c r="O13" s="27"/>
      <c r="P13" s="31">
        <v>9000</v>
      </c>
      <c r="Q13" s="41"/>
      <c r="R13" s="41"/>
      <c r="S13" s="41"/>
      <c r="T13" s="35"/>
      <c r="U13" s="35"/>
      <c r="V13" s="35"/>
      <c r="W13" s="35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50"/>
      <c r="AO13" s="36"/>
      <c r="AP13" s="36"/>
      <c r="AQ13" s="2">
        <f t="shared" si="2"/>
        <v>0</v>
      </c>
      <c r="AR13" s="2">
        <f t="shared" si="0"/>
        <v>0</v>
      </c>
      <c r="AS13" s="136">
        <f t="shared" si="3"/>
        <v>0</v>
      </c>
      <c r="AT13" s="12"/>
      <c r="AU13" s="12"/>
      <c r="AV13" s="12"/>
      <c r="AW13" s="12"/>
      <c r="AX13" s="12"/>
      <c r="AY13" s="12"/>
      <c r="AZ13" s="12"/>
      <c r="BA13" s="12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</row>
    <row r="14" spans="1:1023" x14ac:dyDescent="0.25">
      <c r="A14">
        <v>9</v>
      </c>
      <c r="B14" s="15" t="s">
        <v>95</v>
      </c>
      <c r="C14" s="23" t="s">
        <v>74</v>
      </c>
      <c r="D14" s="11" t="s">
        <v>75</v>
      </c>
      <c r="E14" s="5"/>
      <c r="F14" s="102"/>
      <c r="G14" s="11" t="s">
        <v>96</v>
      </c>
      <c r="H14" s="27"/>
      <c r="I14" s="27"/>
      <c r="J14" s="27"/>
      <c r="K14" s="27"/>
      <c r="L14" s="27"/>
      <c r="M14" s="27"/>
      <c r="N14" s="27"/>
      <c r="O14" s="27"/>
      <c r="P14" s="31">
        <v>-31.64</v>
      </c>
      <c r="Q14" s="42">
        <v>31.64</v>
      </c>
      <c r="R14" s="42">
        <v>1.49</v>
      </c>
      <c r="S14" s="41">
        <f t="shared" ref="S14:S22" si="4">Q14-R14</f>
        <v>30.150000000000002</v>
      </c>
      <c r="T14" s="36">
        <v>30.15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50"/>
      <c r="AO14" s="36"/>
      <c r="AP14" s="36"/>
      <c r="AQ14" s="2">
        <f t="shared" si="2"/>
        <v>30.15</v>
      </c>
      <c r="AR14" s="2">
        <f t="shared" si="0"/>
        <v>0</v>
      </c>
      <c r="AS14" s="136">
        <f t="shared" si="3"/>
        <v>0</v>
      </c>
      <c r="AT14" s="12"/>
      <c r="AU14" s="12"/>
      <c r="AV14" s="12"/>
      <c r="AW14" s="12"/>
      <c r="AX14" s="12"/>
      <c r="AY14" s="12"/>
      <c r="AZ14" s="12"/>
      <c r="BA14" s="12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</row>
    <row r="15" spans="1:1023" x14ac:dyDescent="0.25">
      <c r="A15">
        <v>10</v>
      </c>
      <c r="B15" s="4" t="s">
        <v>109</v>
      </c>
      <c r="C15" s="18" t="s">
        <v>78</v>
      </c>
      <c r="D15" s="11" t="s">
        <v>86</v>
      </c>
      <c r="E15" s="5"/>
      <c r="F15" s="102" t="s">
        <v>249</v>
      </c>
      <c r="G15" s="11" t="s">
        <v>99</v>
      </c>
      <c r="H15" s="27"/>
      <c r="I15" s="27"/>
      <c r="J15" s="27"/>
      <c r="K15" s="27"/>
      <c r="L15" s="27"/>
      <c r="M15" s="27"/>
      <c r="N15" s="27"/>
      <c r="O15" s="27"/>
      <c r="P15" s="31">
        <v>-21.53</v>
      </c>
      <c r="Q15" s="42">
        <v>21.53</v>
      </c>
      <c r="R15" s="42">
        <v>3.59</v>
      </c>
      <c r="S15" s="41">
        <f t="shared" si="4"/>
        <v>17.940000000000001</v>
      </c>
      <c r="T15" s="36"/>
      <c r="U15" s="36"/>
      <c r="V15" s="36"/>
      <c r="W15" s="36"/>
      <c r="X15" s="36"/>
      <c r="Y15" s="36"/>
      <c r="Z15" s="36">
        <v>17.940000000000001</v>
      </c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50"/>
      <c r="AO15" s="36"/>
      <c r="AP15" s="36"/>
      <c r="AQ15" s="2">
        <f t="shared" si="2"/>
        <v>17.940000000000001</v>
      </c>
      <c r="AR15" s="2">
        <f t="shared" si="0"/>
        <v>0</v>
      </c>
      <c r="AS15" s="2">
        <f t="shared" si="3"/>
        <v>0</v>
      </c>
      <c r="AT15" s="12"/>
      <c r="AU15" s="12"/>
      <c r="AV15" s="12"/>
      <c r="AW15" s="12"/>
      <c r="AX15" s="12"/>
      <c r="AY15" s="12"/>
      <c r="AZ15" s="12"/>
      <c r="BA15" s="12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</row>
    <row r="16" spans="1:1023" x14ac:dyDescent="0.25">
      <c r="A16">
        <v>11</v>
      </c>
      <c r="B16" s="10" t="s">
        <v>109</v>
      </c>
      <c r="C16" s="23" t="s">
        <v>78</v>
      </c>
      <c r="D16" s="11" t="s">
        <v>97</v>
      </c>
      <c r="E16" s="5"/>
      <c r="F16" s="102"/>
      <c r="G16" s="11" t="s">
        <v>98</v>
      </c>
      <c r="H16" s="27"/>
      <c r="I16" s="27"/>
      <c r="J16" s="27"/>
      <c r="K16" s="27"/>
      <c r="L16" s="27"/>
      <c r="M16" s="27"/>
      <c r="N16" s="27"/>
      <c r="O16" s="27"/>
      <c r="P16" s="31">
        <v>-18.7</v>
      </c>
      <c r="Q16" s="42">
        <v>18.7</v>
      </c>
      <c r="R16" s="42">
        <v>3.11</v>
      </c>
      <c r="S16" s="41">
        <f t="shared" si="4"/>
        <v>15.59</v>
      </c>
      <c r="T16" s="36"/>
      <c r="U16" s="36"/>
      <c r="V16" s="36"/>
      <c r="W16" s="36"/>
      <c r="X16" s="36"/>
      <c r="Y16" s="36"/>
      <c r="Z16" s="36"/>
      <c r="AA16" s="36">
        <v>15.59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50"/>
      <c r="AO16" s="36"/>
      <c r="AP16" s="36"/>
      <c r="AQ16" s="2">
        <f t="shared" si="2"/>
        <v>15.59</v>
      </c>
      <c r="AR16" s="2">
        <f t="shared" si="0"/>
        <v>0</v>
      </c>
      <c r="AS16" s="136">
        <f t="shared" si="3"/>
        <v>0</v>
      </c>
      <c r="AT16" s="12"/>
      <c r="AU16" s="12"/>
      <c r="AV16" s="12"/>
      <c r="AW16" s="12"/>
      <c r="AX16" s="12"/>
      <c r="AY16" s="12"/>
      <c r="AZ16" s="12"/>
      <c r="BA16" s="12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</row>
    <row r="17" spans="1:1023" x14ac:dyDescent="0.25">
      <c r="A17">
        <v>12</v>
      </c>
      <c r="B17" s="4" t="s">
        <v>109</v>
      </c>
      <c r="C17" s="23" t="s">
        <v>78</v>
      </c>
      <c r="D17" s="11" t="s">
        <v>82</v>
      </c>
      <c r="E17" s="5" t="s">
        <v>100</v>
      </c>
      <c r="F17" s="102"/>
      <c r="G17" s="11" t="s">
        <v>101</v>
      </c>
      <c r="H17" s="27"/>
      <c r="I17" s="27"/>
      <c r="J17" s="27"/>
      <c r="K17" s="27"/>
      <c r="L17" s="27"/>
      <c r="M17" s="27"/>
      <c r="N17" s="27"/>
      <c r="O17" s="27"/>
      <c r="P17" s="31">
        <v>-110</v>
      </c>
      <c r="Q17" s="42">
        <v>110</v>
      </c>
      <c r="R17" s="42">
        <v>0</v>
      </c>
      <c r="S17" s="41">
        <f t="shared" si="4"/>
        <v>110</v>
      </c>
      <c r="T17" s="36"/>
      <c r="U17" s="36"/>
      <c r="V17" s="36"/>
      <c r="W17" s="36">
        <v>110</v>
      </c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50"/>
      <c r="AO17" s="36"/>
      <c r="AP17" s="36"/>
      <c r="AQ17" s="2">
        <f t="shared" si="2"/>
        <v>110</v>
      </c>
      <c r="AR17" s="2">
        <f t="shared" si="0"/>
        <v>0</v>
      </c>
      <c r="AS17" s="136">
        <f t="shared" si="3"/>
        <v>0</v>
      </c>
      <c r="AT17" s="12"/>
      <c r="AU17" s="12"/>
      <c r="AV17" s="12"/>
      <c r="AW17" s="12"/>
      <c r="AX17" s="12"/>
      <c r="AY17" s="12"/>
      <c r="AZ17" s="12"/>
      <c r="BA17" s="12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</row>
    <row r="18" spans="1:1023" x14ac:dyDescent="0.25">
      <c r="A18">
        <v>13</v>
      </c>
      <c r="B18" s="10" t="s">
        <v>109</v>
      </c>
      <c r="C18" s="23" t="s">
        <v>78</v>
      </c>
      <c r="D18" s="11" t="s">
        <v>86</v>
      </c>
      <c r="E18" s="5"/>
      <c r="F18" s="102"/>
      <c r="G18" s="11" t="s">
        <v>102</v>
      </c>
      <c r="H18" s="27"/>
      <c r="I18" s="27"/>
      <c r="J18" s="27"/>
      <c r="K18" s="27"/>
      <c r="L18" s="27"/>
      <c r="M18" s="27"/>
      <c r="N18" s="27"/>
      <c r="O18" s="27"/>
      <c r="P18" s="31">
        <v>-469.39</v>
      </c>
      <c r="Q18" s="42">
        <v>469.39</v>
      </c>
      <c r="R18" s="42">
        <v>0</v>
      </c>
      <c r="S18" s="91">
        <f t="shared" si="4"/>
        <v>469.39</v>
      </c>
      <c r="T18" s="36"/>
      <c r="U18" s="36"/>
      <c r="V18" s="36"/>
      <c r="W18" s="36"/>
      <c r="X18" s="36"/>
      <c r="Y18" s="36">
        <v>443.39</v>
      </c>
      <c r="Z18" s="36">
        <v>26</v>
      </c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50"/>
      <c r="AO18" s="36"/>
      <c r="AP18" s="36"/>
      <c r="AQ18" s="2">
        <f t="shared" si="2"/>
        <v>469.39</v>
      </c>
      <c r="AR18" s="2">
        <f t="shared" si="0"/>
        <v>0</v>
      </c>
      <c r="AS18" s="2">
        <f t="shared" si="3"/>
        <v>0</v>
      </c>
      <c r="AT18" s="12"/>
      <c r="AU18" s="12"/>
      <c r="AV18" s="12"/>
      <c r="AW18" s="12"/>
      <c r="AX18" s="12"/>
      <c r="AY18" s="12"/>
      <c r="AZ18" s="12"/>
      <c r="BA18" s="12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</row>
    <row r="19" spans="1:1023" x14ac:dyDescent="0.25">
      <c r="A19">
        <v>14</v>
      </c>
      <c r="B19" s="4" t="s">
        <v>109</v>
      </c>
      <c r="C19" s="23" t="s">
        <v>78</v>
      </c>
      <c r="D19" s="11" t="s">
        <v>87</v>
      </c>
      <c r="E19" s="5"/>
      <c r="F19" s="102"/>
      <c r="G19" s="11" t="s">
        <v>103</v>
      </c>
      <c r="H19" s="27"/>
      <c r="I19" s="27"/>
      <c r="J19" s="27"/>
      <c r="K19" s="27"/>
      <c r="L19" s="27"/>
      <c r="M19" s="27"/>
      <c r="N19" s="27"/>
      <c r="O19" s="27"/>
      <c r="P19" s="31">
        <v>-1.6</v>
      </c>
      <c r="Q19" s="42">
        <v>1.6</v>
      </c>
      <c r="R19" s="42">
        <v>0</v>
      </c>
      <c r="S19" s="41">
        <f t="shared" si="4"/>
        <v>1.6</v>
      </c>
      <c r="T19" s="36"/>
      <c r="U19" s="36"/>
      <c r="V19" s="36"/>
      <c r="W19" s="36"/>
      <c r="X19" s="36"/>
      <c r="Y19" s="36">
        <v>1.6</v>
      </c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50"/>
      <c r="AO19" s="36"/>
      <c r="AP19" s="36"/>
      <c r="AQ19" s="2">
        <f t="shared" si="2"/>
        <v>1.6</v>
      </c>
      <c r="AR19" s="2">
        <f t="shared" si="0"/>
        <v>0</v>
      </c>
      <c r="AS19" s="136">
        <f t="shared" si="3"/>
        <v>0</v>
      </c>
      <c r="AT19" s="12"/>
      <c r="AU19" s="12"/>
      <c r="AV19" s="12"/>
      <c r="AW19" s="12"/>
      <c r="AX19" s="12"/>
      <c r="AY19" s="12"/>
      <c r="AZ19" s="12"/>
      <c r="BA19" s="12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</row>
    <row r="20" spans="1:1023" x14ac:dyDescent="0.25">
      <c r="A20">
        <v>15</v>
      </c>
      <c r="B20" s="10" t="s">
        <v>109</v>
      </c>
      <c r="C20" s="23" t="s">
        <v>78</v>
      </c>
      <c r="D20" s="11" t="s">
        <v>79</v>
      </c>
      <c r="E20" s="5" t="s">
        <v>104</v>
      </c>
      <c r="F20" s="102">
        <v>155847044</v>
      </c>
      <c r="G20" s="11" t="s">
        <v>105</v>
      </c>
      <c r="H20" s="27"/>
      <c r="I20" s="27"/>
      <c r="J20" s="27"/>
      <c r="K20" s="27"/>
      <c r="L20" s="27"/>
      <c r="M20" s="27"/>
      <c r="N20" s="27"/>
      <c r="O20" s="27"/>
      <c r="P20" s="31">
        <v>-1216.6400000000001</v>
      </c>
      <c r="Q20" s="42">
        <v>1216.6400000000001</v>
      </c>
      <c r="R20" s="42">
        <v>202.77</v>
      </c>
      <c r="S20" s="41">
        <f t="shared" si="4"/>
        <v>1013.8700000000001</v>
      </c>
      <c r="T20" s="36"/>
      <c r="U20" s="36"/>
      <c r="V20" s="36"/>
      <c r="W20" s="36">
        <v>1013.87</v>
      </c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50"/>
      <c r="AO20" s="36"/>
      <c r="AP20" s="36"/>
      <c r="AQ20" s="2">
        <f t="shared" si="2"/>
        <v>1013.87</v>
      </c>
      <c r="AR20" s="2">
        <f t="shared" si="0"/>
        <v>0</v>
      </c>
      <c r="AS20" s="136">
        <f t="shared" si="3"/>
        <v>0</v>
      </c>
      <c r="AT20" s="12"/>
      <c r="AU20" s="12"/>
      <c r="AV20" s="12"/>
      <c r="AW20" s="12"/>
      <c r="AX20" s="12"/>
      <c r="AY20" s="12"/>
      <c r="AZ20" s="12"/>
      <c r="BA20" s="12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</row>
    <row r="21" spans="1:1023" x14ac:dyDescent="0.25">
      <c r="A21">
        <v>16</v>
      </c>
      <c r="B21" s="4" t="s">
        <v>114</v>
      </c>
      <c r="C21" s="23" t="s">
        <v>78</v>
      </c>
      <c r="D21" s="4" t="s">
        <v>110</v>
      </c>
      <c r="E21" s="5" t="s">
        <v>111</v>
      </c>
      <c r="F21" s="102"/>
      <c r="G21" s="4" t="s">
        <v>106</v>
      </c>
      <c r="H21" s="27"/>
      <c r="I21" s="27"/>
      <c r="J21" s="27"/>
      <c r="K21" s="27"/>
      <c r="L21" s="27"/>
      <c r="M21" s="27"/>
      <c r="N21" s="27"/>
      <c r="O21" s="27"/>
      <c r="P21" s="31">
        <v>-380.75</v>
      </c>
      <c r="Q21" s="41">
        <v>380.75</v>
      </c>
      <c r="R21" s="41">
        <v>0</v>
      </c>
      <c r="S21" s="41">
        <f t="shared" si="4"/>
        <v>380.75</v>
      </c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2"/>
      <c r="AG21" s="52"/>
      <c r="AH21" s="52"/>
      <c r="AI21" s="52"/>
      <c r="AJ21" s="52"/>
      <c r="AK21" s="52">
        <v>380.75</v>
      </c>
      <c r="AL21" s="52"/>
      <c r="AM21" s="52"/>
      <c r="AN21" s="95"/>
      <c r="AO21" s="52"/>
      <c r="AP21" s="52"/>
      <c r="AQ21" s="2">
        <f t="shared" si="2"/>
        <v>380.75</v>
      </c>
      <c r="AR21" s="2">
        <f t="shared" si="0"/>
        <v>0</v>
      </c>
      <c r="AS21" s="2">
        <f t="shared" si="3"/>
        <v>0</v>
      </c>
      <c r="AT21" s="12"/>
      <c r="AU21" s="12"/>
      <c r="AV21" s="12"/>
      <c r="AW21" s="12"/>
      <c r="AX21" s="12"/>
      <c r="AY21" s="12"/>
      <c r="AZ21" s="12"/>
      <c r="BA21" s="12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</row>
    <row r="22" spans="1:1023" x14ac:dyDescent="0.25">
      <c r="A22">
        <v>17</v>
      </c>
      <c r="B22" s="10" t="s">
        <v>109</v>
      </c>
      <c r="C22" s="23" t="s">
        <v>78</v>
      </c>
      <c r="D22" s="4" t="s">
        <v>107</v>
      </c>
      <c r="E22" s="5"/>
      <c r="F22" s="102"/>
      <c r="G22" s="4" t="s">
        <v>108</v>
      </c>
      <c r="H22" s="27"/>
      <c r="I22" s="27"/>
      <c r="J22" s="27"/>
      <c r="K22" s="27"/>
      <c r="L22" s="27"/>
      <c r="M22" s="27"/>
      <c r="N22" s="27"/>
      <c r="O22" s="27"/>
      <c r="P22" s="31">
        <v>-421.92</v>
      </c>
      <c r="Q22" s="41">
        <v>421.92</v>
      </c>
      <c r="R22" s="41">
        <v>0</v>
      </c>
      <c r="S22" s="41">
        <f t="shared" si="4"/>
        <v>421.92</v>
      </c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2"/>
      <c r="AG22" s="52">
        <v>421.92</v>
      </c>
      <c r="AH22" s="52"/>
      <c r="AI22" s="52"/>
      <c r="AJ22" s="52"/>
      <c r="AK22" s="52"/>
      <c r="AL22" s="52"/>
      <c r="AM22" s="52"/>
      <c r="AN22" s="95"/>
      <c r="AO22" s="52"/>
      <c r="AP22" s="52"/>
      <c r="AQ22" s="2">
        <f t="shared" si="2"/>
        <v>421.92</v>
      </c>
      <c r="AR22" s="2">
        <f t="shared" si="0"/>
        <v>0</v>
      </c>
      <c r="AS22" s="136">
        <f t="shared" si="3"/>
        <v>0</v>
      </c>
      <c r="AT22" s="12"/>
      <c r="AU22" s="12"/>
      <c r="AV22" s="12"/>
      <c r="AW22" s="12"/>
      <c r="AX22" s="12"/>
      <c r="AY22" s="12"/>
      <c r="AZ22" s="12"/>
      <c r="BA22" s="1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</row>
    <row r="23" spans="1:1023" x14ac:dyDescent="0.25">
      <c r="A23">
        <v>18</v>
      </c>
      <c r="B23" s="4" t="s">
        <v>115</v>
      </c>
      <c r="C23" s="18"/>
      <c r="D23" s="4" t="s">
        <v>116</v>
      </c>
      <c r="E23" s="5"/>
      <c r="F23" s="102"/>
      <c r="G23" s="4" t="s">
        <v>117</v>
      </c>
      <c r="H23" s="27"/>
      <c r="I23" s="27"/>
      <c r="J23" s="27"/>
      <c r="K23" s="27"/>
      <c r="L23" s="27"/>
      <c r="M23" s="27"/>
      <c r="N23" s="27"/>
      <c r="O23" s="27">
        <v>2270</v>
      </c>
      <c r="P23" s="31">
        <v>2270</v>
      </c>
      <c r="Q23" s="41"/>
      <c r="R23" s="41"/>
      <c r="S23" s="41"/>
      <c r="T23" s="35"/>
      <c r="U23" s="35"/>
      <c r="V23" s="35"/>
      <c r="W23" s="35"/>
      <c r="X23" s="51"/>
      <c r="Y23" s="51"/>
      <c r="Z23" s="51"/>
      <c r="AA23" s="51"/>
      <c r="AB23" s="51"/>
      <c r="AC23" s="51"/>
      <c r="AD23" s="51"/>
      <c r="AE23" s="51"/>
      <c r="AF23" s="52"/>
      <c r="AG23" s="52"/>
      <c r="AH23" s="52"/>
      <c r="AI23" s="52"/>
      <c r="AJ23" s="52"/>
      <c r="AK23" s="52"/>
      <c r="AL23" s="52"/>
      <c r="AM23" s="52"/>
      <c r="AN23" s="95"/>
      <c r="AO23" s="52"/>
      <c r="AP23" s="52"/>
      <c r="AQ23" s="2">
        <f t="shared" si="2"/>
        <v>0</v>
      </c>
      <c r="AR23" s="2">
        <f t="shared" si="0"/>
        <v>0</v>
      </c>
      <c r="AS23" s="136">
        <f t="shared" si="3"/>
        <v>0</v>
      </c>
      <c r="AT23" s="12"/>
      <c r="AU23" s="12"/>
      <c r="AV23" s="12"/>
      <c r="AW23" s="12"/>
      <c r="AX23" s="12"/>
      <c r="AY23" s="12"/>
      <c r="AZ23" s="12"/>
      <c r="BA23" s="12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</row>
    <row r="24" spans="1:1023" x14ac:dyDescent="0.25">
      <c r="A24">
        <v>19</v>
      </c>
      <c r="B24" s="4" t="s">
        <v>128</v>
      </c>
      <c r="C24" s="18" t="s">
        <v>74</v>
      </c>
      <c r="D24" s="4" t="s">
        <v>118</v>
      </c>
      <c r="E24" s="5"/>
      <c r="F24" s="102"/>
      <c r="G24" s="4" t="s">
        <v>119</v>
      </c>
      <c r="H24" s="27"/>
      <c r="I24" s="27"/>
      <c r="J24" s="27"/>
      <c r="K24" s="27"/>
      <c r="L24" s="27"/>
      <c r="M24" s="27"/>
      <c r="N24" s="27"/>
      <c r="O24" s="27"/>
      <c r="P24" s="31">
        <v>-35</v>
      </c>
      <c r="Q24" s="41">
        <v>35</v>
      </c>
      <c r="R24" s="41">
        <v>0</v>
      </c>
      <c r="S24" s="41">
        <f t="shared" ref="S24:S34" si="5">Q24-R24</f>
        <v>35</v>
      </c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2">
        <v>35</v>
      </c>
      <c r="AG24" s="52"/>
      <c r="AH24" s="52"/>
      <c r="AI24" s="52"/>
      <c r="AJ24" s="52"/>
      <c r="AK24" s="52"/>
      <c r="AL24" s="52"/>
      <c r="AM24" s="52"/>
      <c r="AN24" s="95"/>
      <c r="AO24" s="52"/>
      <c r="AP24" s="52"/>
      <c r="AQ24" s="2">
        <f t="shared" si="2"/>
        <v>35</v>
      </c>
      <c r="AR24" s="2">
        <f t="shared" si="0"/>
        <v>0</v>
      </c>
      <c r="AS24" s="2">
        <f t="shared" si="3"/>
        <v>0</v>
      </c>
      <c r="AT24" s="12"/>
      <c r="AU24" s="12"/>
      <c r="AV24" s="12"/>
      <c r="AW24" s="12"/>
      <c r="AX24" s="12"/>
      <c r="AY24" s="12"/>
      <c r="AZ24" s="12"/>
      <c r="BA24" s="12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</row>
    <row r="25" spans="1:1023" x14ac:dyDescent="0.25">
      <c r="A25">
        <v>20</v>
      </c>
      <c r="B25" s="10" t="s">
        <v>128</v>
      </c>
      <c r="C25" s="23" t="s">
        <v>78</v>
      </c>
      <c r="D25" s="4" t="s">
        <v>120</v>
      </c>
      <c r="E25" s="5" t="s">
        <v>121</v>
      </c>
      <c r="F25" s="102"/>
      <c r="G25" s="4" t="s">
        <v>127</v>
      </c>
      <c r="H25" s="27"/>
      <c r="I25" s="27"/>
      <c r="J25" s="27"/>
      <c r="K25" s="27"/>
      <c r="L25" s="27"/>
      <c r="M25" s="27"/>
      <c r="N25" s="27"/>
      <c r="O25" s="27"/>
      <c r="P25" s="31">
        <v>-96</v>
      </c>
      <c r="Q25" s="41">
        <v>96</v>
      </c>
      <c r="R25" s="41">
        <v>0</v>
      </c>
      <c r="S25" s="41">
        <f t="shared" si="5"/>
        <v>96</v>
      </c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49"/>
      <c r="AG25" s="49"/>
      <c r="AH25" s="49"/>
      <c r="AI25" s="49">
        <v>96</v>
      </c>
      <c r="AJ25" s="49"/>
      <c r="AK25" s="49"/>
      <c r="AL25" s="49"/>
      <c r="AM25" s="49"/>
      <c r="AN25" s="94"/>
      <c r="AO25" s="49"/>
      <c r="AP25" s="49"/>
      <c r="AQ25" s="2">
        <f t="shared" si="2"/>
        <v>96</v>
      </c>
      <c r="AR25" s="2">
        <f t="shared" si="0"/>
        <v>0</v>
      </c>
      <c r="AS25" s="136">
        <f t="shared" si="3"/>
        <v>0</v>
      </c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</row>
    <row r="26" spans="1:1023" x14ac:dyDescent="0.25">
      <c r="A26">
        <v>21</v>
      </c>
      <c r="B26" s="4" t="s">
        <v>128</v>
      </c>
      <c r="C26" s="18" t="s">
        <v>78</v>
      </c>
      <c r="D26" s="4" t="s">
        <v>122</v>
      </c>
      <c r="E26" s="5" t="s">
        <v>123</v>
      </c>
      <c r="F26" s="102">
        <v>119495544</v>
      </c>
      <c r="G26" s="4" t="s">
        <v>124</v>
      </c>
      <c r="H26" s="27"/>
      <c r="I26" s="27"/>
      <c r="J26" s="27"/>
      <c r="K26" s="27"/>
      <c r="L26" s="27"/>
      <c r="M26" s="27"/>
      <c r="N26" s="27"/>
      <c r="O26" s="27"/>
      <c r="P26" s="31">
        <v>-240</v>
      </c>
      <c r="Q26" s="41">
        <v>240</v>
      </c>
      <c r="R26" s="41">
        <v>40</v>
      </c>
      <c r="S26" s="41">
        <f t="shared" si="5"/>
        <v>200</v>
      </c>
      <c r="T26" s="35"/>
      <c r="U26" s="35"/>
      <c r="V26" s="35">
        <v>130</v>
      </c>
      <c r="W26" s="35"/>
      <c r="X26" s="35"/>
      <c r="Y26" s="35"/>
      <c r="Z26" s="35"/>
      <c r="AA26" s="35"/>
      <c r="AB26" s="35"/>
      <c r="AC26" s="35"/>
      <c r="AD26" s="35"/>
      <c r="AE26" s="35"/>
      <c r="AF26" s="49"/>
      <c r="AG26" s="49"/>
      <c r="AH26" s="49"/>
      <c r="AI26" s="49"/>
      <c r="AJ26" s="49"/>
      <c r="AK26" s="49"/>
      <c r="AL26" s="49">
        <v>70</v>
      </c>
      <c r="AM26" s="49"/>
      <c r="AN26" s="94"/>
      <c r="AO26" s="49"/>
      <c r="AP26" s="49"/>
      <c r="AQ26" s="2">
        <f t="shared" si="2"/>
        <v>200</v>
      </c>
      <c r="AR26" s="2">
        <f t="shared" si="0"/>
        <v>0</v>
      </c>
      <c r="AS26" s="136">
        <f t="shared" si="3"/>
        <v>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</row>
    <row r="27" spans="1:1023" x14ac:dyDescent="0.25">
      <c r="A27">
        <v>22</v>
      </c>
      <c r="B27" s="10" t="s">
        <v>128</v>
      </c>
      <c r="C27" s="18" t="s">
        <v>78</v>
      </c>
      <c r="D27" s="4" t="s">
        <v>86</v>
      </c>
      <c r="E27" s="5"/>
      <c r="F27" s="102"/>
      <c r="G27" s="4" t="s">
        <v>125</v>
      </c>
      <c r="H27" s="27"/>
      <c r="I27" s="27"/>
      <c r="J27" s="27"/>
      <c r="K27" s="27"/>
      <c r="L27" s="27"/>
      <c r="M27" s="27"/>
      <c r="N27" s="27"/>
      <c r="O27" s="27"/>
      <c r="P27" s="31">
        <v>-469.59</v>
      </c>
      <c r="Q27" s="41">
        <v>469.59</v>
      </c>
      <c r="R27" s="41">
        <v>0</v>
      </c>
      <c r="S27" s="41">
        <f t="shared" si="5"/>
        <v>469.59</v>
      </c>
      <c r="T27" s="35"/>
      <c r="U27" s="35"/>
      <c r="V27" s="35"/>
      <c r="W27" s="35"/>
      <c r="X27" s="35"/>
      <c r="Y27" s="35">
        <f>469.59-26</f>
        <v>443.59</v>
      </c>
      <c r="Z27" s="35">
        <v>26</v>
      </c>
      <c r="AA27" s="35"/>
      <c r="AB27" s="35"/>
      <c r="AC27" s="35"/>
      <c r="AD27" s="35"/>
      <c r="AE27" s="35"/>
      <c r="AF27" s="49"/>
      <c r="AG27" s="49"/>
      <c r="AH27" s="49"/>
      <c r="AI27" s="49"/>
      <c r="AJ27" s="49"/>
      <c r="AK27" s="49"/>
      <c r="AL27" s="49"/>
      <c r="AM27" s="49"/>
      <c r="AN27" s="94"/>
      <c r="AO27" s="49"/>
      <c r="AP27" s="49"/>
      <c r="AQ27" s="2">
        <f t="shared" si="2"/>
        <v>469.59</v>
      </c>
      <c r="AR27" s="2">
        <f t="shared" si="0"/>
        <v>0</v>
      </c>
      <c r="AS27" s="2">
        <f t="shared" si="3"/>
        <v>0</v>
      </c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</row>
    <row r="28" spans="1:1023" x14ac:dyDescent="0.25">
      <c r="A28">
        <v>23</v>
      </c>
      <c r="B28" s="10" t="s">
        <v>128</v>
      </c>
      <c r="C28" s="23" t="s">
        <v>78</v>
      </c>
      <c r="D28" s="4" t="s">
        <v>87</v>
      </c>
      <c r="E28" s="5"/>
      <c r="F28" s="102"/>
      <c r="G28" s="4" t="s">
        <v>126</v>
      </c>
      <c r="H28" s="27"/>
      <c r="I28" s="27"/>
      <c r="J28" s="27"/>
      <c r="K28" s="27"/>
      <c r="L28" s="27"/>
      <c r="M28" s="27"/>
      <c r="N28" s="27"/>
      <c r="O28" s="27"/>
      <c r="P28" s="31">
        <v>-1.4</v>
      </c>
      <c r="Q28" s="41">
        <v>1.4</v>
      </c>
      <c r="R28" s="41">
        <v>0</v>
      </c>
      <c r="S28" s="41">
        <f t="shared" si="5"/>
        <v>1.4</v>
      </c>
      <c r="T28" s="51"/>
      <c r="U28" s="51"/>
      <c r="V28" s="51"/>
      <c r="W28" s="51"/>
      <c r="X28" s="51"/>
      <c r="Y28" s="51">
        <v>1.4</v>
      </c>
      <c r="Z28" s="51"/>
      <c r="AA28" s="51"/>
      <c r="AB28" s="51"/>
      <c r="AC28" s="51"/>
      <c r="AD28" s="51"/>
      <c r="AE28" s="51"/>
      <c r="AF28" s="52"/>
      <c r="AG28" s="52"/>
      <c r="AH28" s="52"/>
      <c r="AI28" s="52"/>
      <c r="AJ28" s="52"/>
      <c r="AK28" s="52"/>
      <c r="AL28" s="52"/>
      <c r="AM28" s="52"/>
      <c r="AN28" s="95"/>
      <c r="AO28" s="52"/>
      <c r="AP28" s="52"/>
      <c r="AQ28" s="2">
        <f t="shared" si="2"/>
        <v>1.4</v>
      </c>
      <c r="AR28" s="2">
        <f>AQ28-S28</f>
        <v>0</v>
      </c>
      <c r="AS28" s="136">
        <f t="shared" si="3"/>
        <v>0</v>
      </c>
      <c r="AT28" s="12"/>
      <c r="AU28" s="12"/>
      <c r="AV28" s="12"/>
      <c r="AW28" s="12"/>
      <c r="AX28" s="12"/>
      <c r="AY28" s="12"/>
      <c r="AZ28" s="12"/>
      <c r="BA28" s="12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</row>
    <row r="29" spans="1:1023" x14ac:dyDescent="0.25">
      <c r="A29">
        <v>24</v>
      </c>
      <c r="B29" s="4" t="s">
        <v>129</v>
      </c>
      <c r="C29" s="18" t="s">
        <v>74</v>
      </c>
      <c r="D29" s="4" t="s">
        <v>75</v>
      </c>
      <c r="E29" s="5" t="s">
        <v>130</v>
      </c>
      <c r="F29" s="102">
        <v>553769603</v>
      </c>
      <c r="G29" s="4" t="s">
        <v>131</v>
      </c>
      <c r="H29" s="27"/>
      <c r="I29" s="27"/>
      <c r="J29" s="27"/>
      <c r="K29" s="27"/>
      <c r="L29" s="27"/>
      <c r="M29" s="27"/>
      <c r="N29" s="27"/>
      <c r="O29" s="27"/>
      <c r="P29" s="31">
        <v>-29.27</v>
      </c>
      <c r="Q29" s="41">
        <v>29.27</v>
      </c>
      <c r="R29" s="41">
        <v>1.39</v>
      </c>
      <c r="S29" s="41">
        <f t="shared" si="5"/>
        <v>27.88</v>
      </c>
      <c r="T29" s="35">
        <v>27.88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49"/>
      <c r="AG29" s="49"/>
      <c r="AH29" s="49"/>
      <c r="AI29" s="49"/>
      <c r="AJ29" s="49"/>
      <c r="AK29" s="49"/>
      <c r="AL29" s="49"/>
      <c r="AM29" s="49"/>
      <c r="AN29" s="94"/>
      <c r="AO29" s="49"/>
      <c r="AP29" s="49"/>
      <c r="AQ29" s="2">
        <f t="shared" si="2"/>
        <v>27.88</v>
      </c>
      <c r="AR29" s="2">
        <f t="shared" si="0"/>
        <v>0</v>
      </c>
      <c r="AS29" s="136">
        <f t="shared" si="3"/>
        <v>0</v>
      </c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</row>
    <row r="30" spans="1:1023" x14ac:dyDescent="0.25">
      <c r="A30">
        <v>25</v>
      </c>
      <c r="B30" s="4" t="s">
        <v>160</v>
      </c>
      <c r="C30" s="18" t="s">
        <v>78</v>
      </c>
      <c r="D30" s="4" t="s">
        <v>132</v>
      </c>
      <c r="E30" s="5" t="s">
        <v>133</v>
      </c>
      <c r="F30" s="102">
        <v>414891094</v>
      </c>
      <c r="G30" s="4" t="s">
        <v>134</v>
      </c>
      <c r="H30" s="27"/>
      <c r="I30" s="27"/>
      <c r="J30" s="27"/>
      <c r="K30" s="27"/>
      <c r="L30" s="27"/>
      <c r="M30" s="27"/>
      <c r="N30" s="27"/>
      <c r="O30" s="27"/>
      <c r="P30" s="31">
        <v>-578.09</v>
      </c>
      <c r="Q30" s="41">
        <v>578.09</v>
      </c>
      <c r="R30" s="41">
        <v>40</v>
      </c>
      <c r="S30" s="41">
        <f t="shared" si="5"/>
        <v>538.09</v>
      </c>
      <c r="T30" s="35"/>
      <c r="U30" s="35"/>
      <c r="V30" s="35"/>
      <c r="W30" s="35"/>
      <c r="X30" s="35"/>
      <c r="Y30" s="35"/>
      <c r="Z30" s="35"/>
      <c r="AA30" s="35"/>
      <c r="AB30" s="35"/>
      <c r="AC30" s="35">
        <v>190</v>
      </c>
      <c r="AD30" s="35"/>
      <c r="AE30" s="35"/>
      <c r="AF30" s="49">
        <f>538.09-190</f>
        <v>348.09000000000003</v>
      </c>
      <c r="AG30" s="49"/>
      <c r="AH30" s="49"/>
      <c r="AI30" s="49"/>
      <c r="AJ30" s="49"/>
      <c r="AK30" s="49"/>
      <c r="AL30" s="49"/>
      <c r="AM30" s="49"/>
      <c r="AN30" s="94"/>
      <c r="AO30" s="49"/>
      <c r="AP30" s="49"/>
      <c r="AQ30" s="2">
        <f t="shared" si="2"/>
        <v>538.09</v>
      </c>
      <c r="AR30" s="2">
        <f t="shared" si="0"/>
        <v>0</v>
      </c>
      <c r="AS30" s="2">
        <f t="shared" si="3"/>
        <v>0</v>
      </c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</row>
    <row r="31" spans="1:1023" x14ac:dyDescent="0.25">
      <c r="A31">
        <v>26</v>
      </c>
      <c r="B31" s="4" t="s">
        <v>135</v>
      </c>
      <c r="C31" s="24"/>
      <c r="D31" s="4" t="s">
        <v>136</v>
      </c>
      <c r="E31" s="5"/>
      <c r="F31" s="102"/>
      <c r="G31" s="4" t="s">
        <v>137</v>
      </c>
      <c r="H31" s="27"/>
      <c r="I31" s="27"/>
      <c r="J31" s="27"/>
      <c r="K31" s="27"/>
      <c r="L31" s="27"/>
      <c r="M31" s="27"/>
      <c r="N31" s="27"/>
      <c r="O31" s="27"/>
      <c r="P31" s="31">
        <v>-18</v>
      </c>
      <c r="Q31" s="41">
        <v>18</v>
      </c>
      <c r="R31" s="41">
        <v>0</v>
      </c>
      <c r="S31" s="41">
        <f t="shared" si="5"/>
        <v>18</v>
      </c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49">
        <v>18</v>
      </c>
      <c r="AG31" s="49"/>
      <c r="AH31" s="49"/>
      <c r="AI31" s="49"/>
      <c r="AJ31" s="49"/>
      <c r="AK31" s="49"/>
      <c r="AL31" s="49"/>
      <c r="AM31" s="49"/>
      <c r="AN31" s="94"/>
      <c r="AO31" s="49"/>
      <c r="AP31" s="49"/>
      <c r="AQ31" s="2">
        <f t="shared" si="2"/>
        <v>18</v>
      </c>
      <c r="AR31" s="2">
        <f t="shared" si="0"/>
        <v>0</v>
      </c>
      <c r="AS31" s="136">
        <f t="shared" si="3"/>
        <v>0</v>
      </c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</row>
    <row r="32" spans="1:1023" x14ac:dyDescent="0.25">
      <c r="A32">
        <v>27</v>
      </c>
      <c r="B32" s="4" t="s">
        <v>160</v>
      </c>
      <c r="C32" s="24" t="s">
        <v>78</v>
      </c>
      <c r="D32" s="4" t="s">
        <v>139</v>
      </c>
      <c r="E32" s="5"/>
      <c r="F32" s="102"/>
      <c r="G32" s="4" t="s">
        <v>138</v>
      </c>
      <c r="H32" s="27"/>
      <c r="I32" s="27"/>
      <c r="J32" s="27"/>
      <c r="K32" s="27"/>
      <c r="L32" s="27"/>
      <c r="M32" s="27"/>
      <c r="N32" s="27"/>
      <c r="O32" s="27"/>
      <c r="P32" s="31">
        <v>-25</v>
      </c>
      <c r="Q32" s="41">
        <v>25</v>
      </c>
      <c r="R32" s="41">
        <v>0</v>
      </c>
      <c r="S32" s="41">
        <f t="shared" si="5"/>
        <v>25</v>
      </c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48"/>
      <c r="AE32" s="48"/>
      <c r="AF32" s="49">
        <v>25</v>
      </c>
      <c r="AG32" s="49"/>
      <c r="AH32" s="49"/>
      <c r="AI32" s="49"/>
      <c r="AJ32" s="49"/>
      <c r="AK32" s="49"/>
      <c r="AL32" s="49"/>
      <c r="AM32" s="49"/>
      <c r="AN32" s="94"/>
      <c r="AO32" s="49"/>
      <c r="AP32" s="49"/>
      <c r="AQ32" s="2">
        <f t="shared" si="2"/>
        <v>25</v>
      </c>
      <c r="AR32" s="2">
        <f t="shared" si="0"/>
        <v>0</v>
      </c>
      <c r="AS32" s="136">
        <f t="shared" si="3"/>
        <v>0</v>
      </c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</row>
    <row r="33" spans="1:1023" x14ac:dyDescent="0.25">
      <c r="A33">
        <v>28</v>
      </c>
      <c r="B33" s="4" t="s">
        <v>160</v>
      </c>
      <c r="C33" s="18" t="s">
        <v>78</v>
      </c>
      <c r="D33" s="4" t="s">
        <v>122</v>
      </c>
      <c r="E33" s="5" t="s">
        <v>140</v>
      </c>
      <c r="F33" s="102">
        <v>119495544</v>
      </c>
      <c r="G33" s="4" t="s">
        <v>141</v>
      </c>
      <c r="H33" s="27"/>
      <c r="I33" s="27"/>
      <c r="J33" s="27"/>
      <c r="K33" s="27"/>
      <c r="L33" s="27"/>
      <c r="M33" s="27"/>
      <c r="N33" s="27"/>
      <c r="O33" s="27"/>
      <c r="P33" s="31">
        <v>-396</v>
      </c>
      <c r="Q33" s="91">
        <v>396</v>
      </c>
      <c r="R33" s="91">
        <v>66</v>
      </c>
      <c r="S33" s="91">
        <f t="shared" si="5"/>
        <v>330</v>
      </c>
      <c r="T33" s="35"/>
      <c r="U33" s="35"/>
      <c r="V33" s="35">
        <v>260</v>
      </c>
      <c r="W33" s="35"/>
      <c r="X33" s="35"/>
      <c r="Y33" s="35"/>
      <c r="Z33" s="35"/>
      <c r="AA33" s="35"/>
      <c r="AB33" s="35"/>
      <c r="AC33" s="35"/>
      <c r="AD33" s="48"/>
      <c r="AE33" s="48"/>
      <c r="AF33" s="49"/>
      <c r="AG33" s="49"/>
      <c r="AH33" s="49"/>
      <c r="AI33" s="49"/>
      <c r="AJ33" s="49"/>
      <c r="AK33" s="49"/>
      <c r="AL33" s="49">
        <v>70</v>
      </c>
      <c r="AM33" s="49"/>
      <c r="AN33" s="94"/>
      <c r="AO33" s="49"/>
      <c r="AP33" s="49"/>
      <c r="AQ33" s="2">
        <f t="shared" si="2"/>
        <v>330</v>
      </c>
      <c r="AR33" s="2">
        <f t="shared" si="0"/>
        <v>0</v>
      </c>
      <c r="AS33" s="2">
        <f t="shared" si="3"/>
        <v>0</v>
      </c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</row>
    <row r="34" spans="1:1023" ht="15" customHeight="1" x14ac:dyDescent="0.25">
      <c r="A34">
        <v>29</v>
      </c>
      <c r="B34" s="4" t="s">
        <v>155</v>
      </c>
      <c r="C34" s="18" t="s">
        <v>74</v>
      </c>
      <c r="D34" s="89" t="s">
        <v>75</v>
      </c>
      <c r="E34" s="16" t="s">
        <v>143</v>
      </c>
      <c r="F34" s="103">
        <v>553769603</v>
      </c>
      <c r="G34" s="89" t="s">
        <v>144</v>
      </c>
      <c r="H34" s="92"/>
      <c r="I34" s="92"/>
      <c r="J34" s="92"/>
      <c r="K34" s="92"/>
      <c r="L34" s="92"/>
      <c r="M34" s="92"/>
      <c r="N34" s="92"/>
      <c r="O34" s="92"/>
      <c r="P34" s="90">
        <v>-30.06</v>
      </c>
      <c r="Q34" s="91">
        <v>30.06</v>
      </c>
      <c r="R34" s="91">
        <v>1.43</v>
      </c>
      <c r="S34" s="91">
        <f t="shared" si="5"/>
        <v>28.63</v>
      </c>
      <c r="T34" s="35">
        <v>28.63</v>
      </c>
      <c r="U34" s="35"/>
      <c r="V34" s="35"/>
      <c r="W34" s="35"/>
      <c r="X34" s="35"/>
      <c r="Y34" s="35"/>
      <c r="Z34" s="35"/>
      <c r="AA34" s="35"/>
      <c r="AB34" s="35"/>
      <c r="AC34" s="35"/>
      <c r="AD34" s="48"/>
      <c r="AE34" s="48"/>
      <c r="AF34" s="49"/>
      <c r="AG34" s="49"/>
      <c r="AH34" s="49"/>
      <c r="AI34" s="49"/>
      <c r="AJ34" s="49"/>
      <c r="AK34" s="49"/>
      <c r="AL34" s="49" t="s">
        <v>142</v>
      </c>
      <c r="AM34" s="49"/>
      <c r="AN34" s="94"/>
      <c r="AO34" s="49"/>
      <c r="AP34" s="49"/>
      <c r="AQ34" s="2">
        <f t="shared" si="2"/>
        <v>28.63</v>
      </c>
      <c r="AR34" s="2">
        <f t="shared" si="0"/>
        <v>0</v>
      </c>
      <c r="AS34" s="136">
        <f t="shared" si="3"/>
        <v>0</v>
      </c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</row>
    <row r="35" spans="1:1023" x14ac:dyDescent="0.25">
      <c r="A35">
        <v>30</v>
      </c>
      <c r="B35" s="4" t="s">
        <v>156</v>
      </c>
      <c r="C35" s="18"/>
      <c r="D35" s="4" t="s">
        <v>145</v>
      </c>
      <c r="E35" s="5"/>
      <c r="F35" s="102"/>
      <c r="G35" s="4" t="s">
        <v>48</v>
      </c>
      <c r="H35" s="27"/>
      <c r="I35" s="27"/>
      <c r="J35" s="27"/>
      <c r="K35" s="27"/>
      <c r="L35" s="27">
        <v>59.39</v>
      </c>
      <c r="M35" s="27"/>
      <c r="N35" s="27"/>
      <c r="O35" s="27"/>
      <c r="P35" s="31">
        <v>59.39</v>
      </c>
      <c r="Q35" s="91"/>
      <c r="R35" s="91"/>
      <c r="S35" s="91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48"/>
      <c r="AE35" s="48"/>
      <c r="AF35" s="49"/>
      <c r="AG35" s="49"/>
      <c r="AH35" s="49"/>
      <c r="AI35" s="49"/>
      <c r="AJ35" s="49"/>
      <c r="AK35" s="49"/>
      <c r="AL35" s="49"/>
      <c r="AM35" s="49"/>
      <c r="AN35" s="94"/>
      <c r="AO35" s="49"/>
      <c r="AP35" s="49"/>
      <c r="AQ35" s="2">
        <f t="shared" si="2"/>
        <v>0</v>
      </c>
      <c r="AR35" s="2">
        <f t="shared" si="0"/>
        <v>0</v>
      </c>
      <c r="AS35" s="136">
        <f t="shared" si="3"/>
        <v>0</v>
      </c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</row>
    <row r="36" spans="1:1023" x14ac:dyDescent="0.25">
      <c r="A36">
        <v>31</v>
      </c>
      <c r="B36" s="4" t="s">
        <v>156</v>
      </c>
      <c r="C36" s="18" t="s">
        <v>78</v>
      </c>
      <c r="D36" s="4" t="s">
        <v>146</v>
      </c>
      <c r="E36" s="5" t="s">
        <v>147</v>
      </c>
      <c r="F36" s="102">
        <v>289199293</v>
      </c>
      <c r="G36" s="4" t="s">
        <v>148</v>
      </c>
      <c r="H36" s="27"/>
      <c r="I36" s="27"/>
      <c r="J36" s="27"/>
      <c r="K36" s="27"/>
      <c r="L36" s="27"/>
      <c r="M36" s="27"/>
      <c r="N36" s="27"/>
      <c r="O36" s="27"/>
      <c r="P36" s="31">
        <v>-172.74</v>
      </c>
      <c r="Q36" s="91">
        <v>172.74</v>
      </c>
      <c r="R36" s="91">
        <v>28.79</v>
      </c>
      <c r="S36" s="91">
        <f t="shared" ref="S36:S50" si="6">Q36-R36</f>
        <v>143.95000000000002</v>
      </c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48"/>
      <c r="AE36" s="48"/>
      <c r="AF36" s="49"/>
      <c r="AG36" s="49"/>
      <c r="AH36" s="49"/>
      <c r="AI36" s="49"/>
      <c r="AJ36" s="49"/>
      <c r="AK36" s="49"/>
      <c r="AL36" s="49"/>
      <c r="AM36" s="49"/>
      <c r="AN36" s="94"/>
      <c r="AO36" s="49">
        <v>143.94999999999999</v>
      </c>
      <c r="AP36" s="49"/>
      <c r="AQ36" s="2">
        <f t="shared" si="2"/>
        <v>143.94999999999999</v>
      </c>
      <c r="AR36" s="2">
        <f t="shared" si="0"/>
        <v>0</v>
      </c>
      <c r="AS36" s="2">
        <f t="shared" si="3"/>
        <v>0</v>
      </c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</row>
    <row r="37" spans="1:1023" x14ac:dyDescent="0.25">
      <c r="A37">
        <v>32</v>
      </c>
      <c r="B37" s="4" t="s">
        <v>160</v>
      </c>
      <c r="C37" s="18" t="s">
        <v>78</v>
      </c>
      <c r="D37" s="4" t="s">
        <v>86</v>
      </c>
      <c r="E37" s="5"/>
      <c r="F37" s="102"/>
      <c r="G37" s="4" t="s">
        <v>150</v>
      </c>
      <c r="H37" s="27"/>
      <c r="I37" s="27"/>
      <c r="J37" s="27"/>
      <c r="K37" s="27"/>
      <c r="L37" s="27"/>
      <c r="M37" s="27"/>
      <c r="N37" s="27"/>
      <c r="O37" s="27"/>
      <c r="P37" s="31">
        <v>-469.39</v>
      </c>
      <c r="Q37" s="91">
        <v>469.39</v>
      </c>
      <c r="R37" s="91">
        <v>0</v>
      </c>
      <c r="S37" s="91">
        <f t="shared" si="6"/>
        <v>469.39</v>
      </c>
      <c r="T37" s="35"/>
      <c r="U37" s="35"/>
      <c r="V37" s="35"/>
      <c r="W37" s="35"/>
      <c r="X37" s="35"/>
      <c r="Y37" s="35">
        <f>469.39-26</f>
        <v>443.39</v>
      </c>
      <c r="Z37" s="35">
        <v>26</v>
      </c>
      <c r="AA37" s="35"/>
      <c r="AB37" s="35"/>
      <c r="AC37" s="35"/>
      <c r="AD37" s="48"/>
      <c r="AE37" s="48"/>
      <c r="AF37" s="49"/>
      <c r="AG37" s="49"/>
      <c r="AH37" s="49"/>
      <c r="AI37" s="49"/>
      <c r="AJ37" s="49"/>
      <c r="AK37" s="49"/>
      <c r="AL37" s="49"/>
      <c r="AM37" s="49"/>
      <c r="AN37" s="94"/>
      <c r="AO37" s="49"/>
      <c r="AP37" s="49"/>
      <c r="AQ37" s="2">
        <f t="shared" si="2"/>
        <v>469.39</v>
      </c>
      <c r="AR37" s="2">
        <f t="shared" ref="AR37:AR68" si="7">AQ37-S37</f>
        <v>0</v>
      </c>
      <c r="AS37" s="136">
        <f t="shared" si="3"/>
        <v>0</v>
      </c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</row>
    <row r="38" spans="1:1023" x14ac:dyDescent="0.25">
      <c r="A38">
        <v>33</v>
      </c>
      <c r="B38" s="4" t="s">
        <v>160</v>
      </c>
      <c r="C38" s="18" t="s">
        <v>78</v>
      </c>
      <c r="D38" s="4" t="s">
        <v>87</v>
      </c>
      <c r="E38" s="5"/>
      <c r="F38" s="102"/>
      <c r="G38" s="4" t="s">
        <v>151</v>
      </c>
      <c r="H38" s="27"/>
      <c r="I38" s="27"/>
      <c r="J38" s="27"/>
      <c r="K38" s="27"/>
      <c r="L38" s="27"/>
      <c r="M38" s="27"/>
      <c r="N38" s="27"/>
      <c r="O38" s="27"/>
      <c r="P38" s="31">
        <v>-1.6</v>
      </c>
      <c r="Q38" s="91">
        <v>1.6</v>
      </c>
      <c r="R38" s="91">
        <v>0</v>
      </c>
      <c r="S38" s="91">
        <f t="shared" si="6"/>
        <v>1.6</v>
      </c>
      <c r="T38" s="35"/>
      <c r="U38" s="35"/>
      <c r="V38" s="35"/>
      <c r="W38" s="35"/>
      <c r="X38" s="35"/>
      <c r="Y38" s="35">
        <v>1.6</v>
      </c>
      <c r="Z38" s="35"/>
      <c r="AA38" s="35"/>
      <c r="AB38" s="35"/>
      <c r="AC38" s="35"/>
      <c r="AD38" s="48"/>
      <c r="AE38" s="48"/>
      <c r="AF38" s="49"/>
      <c r="AG38" s="49"/>
      <c r="AH38" s="49"/>
      <c r="AI38" s="49"/>
      <c r="AJ38" s="49"/>
      <c r="AK38" s="49"/>
      <c r="AL38" s="49"/>
      <c r="AM38" s="49"/>
      <c r="AN38" s="94"/>
      <c r="AO38" s="49"/>
      <c r="AP38" s="49"/>
      <c r="AQ38" s="2">
        <f t="shared" si="2"/>
        <v>1.6</v>
      </c>
      <c r="AR38" s="2">
        <f t="shared" si="7"/>
        <v>0</v>
      </c>
      <c r="AS38" s="136">
        <f t="shared" si="3"/>
        <v>0</v>
      </c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</row>
    <row r="39" spans="1:1023" x14ac:dyDescent="0.25">
      <c r="A39">
        <v>34</v>
      </c>
      <c r="B39" s="4" t="s">
        <v>160</v>
      </c>
      <c r="C39" s="18" t="s">
        <v>78</v>
      </c>
      <c r="D39" s="4" t="s">
        <v>86</v>
      </c>
      <c r="E39" s="5"/>
      <c r="F39" s="102"/>
      <c r="G39" s="4" t="s">
        <v>152</v>
      </c>
      <c r="H39" s="27"/>
      <c r="I39" s="27"/>
      <c r="J39" s="27"/>
      <c r="K39" s="27"/>
      <c r="L39" s="27"/>
      <c r="M39" s="27"/>
      <c r="N39" s="27"/>
      <c r="O39" s="27"/>
      <c r="P39" s="31">
        <v>-12.88</v>
      </c>
      <c r="Q39" s="91">
        <v>12.88</v>
      </c>
      <c r="R39" s="91">
        <v>2.15</v>
      </c>
      <c r="S39" s="91">
        <f t="shared" si="6"/>
        <v>10.73</v>
      </c>
      <c r="T39" s="35"/>
      <c r="U39" s="35"/>
      <c r="V39" s="35"/>
      <c r="W39" s="35">
        <f>8.25</f>
        <v>8.25</v>
      </c>
      <c r="X39" s="35"/>
      <c r="Y39" s="35"/>
      <c r="Z39" s="35">
        <f>0.82+1.66</f>
        <v>2.48</v>
      </c>
      <c r="AA39" s="35"/>
      <c r="AB39" s="35"/>
      <c r="AC39" s="35"/>
      <c r="AD39" s="48"/>
      <c r="AE39" s="48"/>
      <c r="AF39" s="49"/>
      <c r="AG39" s="49"/>
      <c r="AH39" s="49"/>
      <c r="AI39" s="49"/>
      <c r="AJ39" s="49"/>
      <c r="AK39" s="49"/>
      <c r="AL39" s="49"/>
      <c r="AM39" s="49"/>
      <c r="AN39" s="94"/>
      <c r="AO39" s="49"/>
      <c r="AP39" s="49"/>
      <c r="AQ39" s="2">
        <f t="shared" si="2"/>
        <v>10.73</v>
      </c>
      <c r="AR39" s="2">
        <f t="shared" si="7"/>
        <v>0</v>
      </c>
      <c r="AS39" s="2">
        <f t="shared" si="3"/>
        <v>0</v>
      </c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</row>
    <row r="40" spans="1:1023" x14ac:dyDescent="0.25">
      <c r="A40">
        <v>35</v>
      </c>
      <c r="B40" s="4" t="s">
        <v>160</v>
      </c>
      <c r="C40" s="18" t="s">
        <v>78</v>
      </c>
      <c r="D40" s="4" t="s">
        <v>157</v>
      </c>
      <c r="E40" s="5" t="s">
        <v>158</v>
      </c>
      <c r="F40" s="102">
        <v>440498250</v>
      </c>
      <c r="G40" s="4" t="s">
        <v>159</v>
      </c>
      <c r="H40" s="27"/>
      <c r="I40" s="27"/>
      <c r="J40" s="27"/>
      <c r="K40" s="27"/>
      <c r="L40" s="27"/>
      <c r="M40" s="27"/>
      <c r="N40" s="27"/>
      <c r="O40" s="27"/>
      <c r="P40" s="31">
        <v>-240</v>
      </c>
      <c r="Q40" s="91">
        <v>240</v>
      </c>
      <c r="R40" s="91">
        <v>40</v>
      </c>
      <c r="S40" s="91">
        <f t="shared" si="6"/>
        <v>200</v>
      </c>
      <c r="T40" s="35"/>
      <c r="U40" s="35"/>
      <c r="V40" s="35"/>
      <c r="W40" s="35"/>
      <c r="X40" s="35"/>
      <c r="Y40" s="35"/>
      <c r="Z40" s="35"/>
      <c r="AA40" s="35"/>
      <c r="AB40" s="35"/>
      <c r="AC40" s="35">
        <v>200</v>
      </c>
      <c r="AD40" s="48"/>
      <c r="AE40" s="48"/>
      <c r="AF40" s="49"/>
      <c r="AG40" s="49"/>
      <c r="AH40" s="49"/>
      <c r="AI40" s="49"/>
      <c r="AJ40" s="49"/>
      <c r="AK40" s="49"/>
      <c r="AL40" s="49"/>
      <c r="AM40" s="49"/>
      <c r="AN40" s="94"/>
      <c r="AO40" s="49"/>
      <c r="AP40" s="49"/>
      <c r="AQ40" s="2">
        <f t="shared" si="2"/>
        <v>200</v>
      </c>
      <c r="AR40" s="2">
        <f t="shared" si="7"/>
        <v>0</v>
      </c>
      <c r="AS40" s="136">
        <f t="shared" si="3"/>
        <v>0</v>
      </c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</row>
    <row r="41" spans="1:1023" x14ac:dyDescent="0.25">
      <c r="A41">
        <v>36</v>
      </c>
      <c r="B41" s="4" t="s">
        <v>161</v>
      </c>
      <c r="C41" s="18" t="s">
        <v>74</v>
      </c>
      <c r="D41" s="4" t="s">
        <v>75</v>
      </c>
      <c r="E41" s="5" t="s">
        <v>162</v>
      </c>
      <c r="F41" s="102">
        <v>553769603</v>
      </c>
      <c r="G41" s="4" t="s">
        <v>163</v>
      </c>
      <c r="H41" s="27"/>
      <c r="I41" s="27"/>
      <c r="J41" s="27"/>
      <c r="K41" s="27"/>
      <c r="L41" s="27"/>
      <c r="M41" s="27"/>
      <c r="N41" s="27"/>
      <c r="O41" s="27"/>
      <c r="P41" s="31">
        <v>-30.84</v>
      </c>
      <c r="Q41" s="91">
        <v>30.84</v>
      </c>
      <c r="R41" s="91">
        <v>1.46</v>
      </c>
      <c r="S41" s="91">
        <f t="shared" si="6"/>
        <v>29.38</v>
      </c>
      <c r="T41" s="35">
        <v>29.38</v>
      </c>
      <c r="U41" s="35"/>
      <c r="V41" s="35"/>
      <c r="W41" s="35"/>
      <c r="X41" s="35"/>
      <c r="Y41" s="35"/>
      <c r="Z41" s="35"/>
      <c r="AA41" s="35"/>
      <c r="AB41" s="35"/>
      <c r="AC41" s="35"/>
      <c r="AD41" s="48"/>
      <c r="AE41" s="48"/>
      <c r="AF41" s="49"/>
      <c r="AG41" s="49"/>
      <c r="AH41" s="49"/>
      <c r="AI41" s="49"/>
      <c r="AJ41" s="49"/>
      <c r="AK41" s="49"/>
      <c r="AL41" s="49"/>
      <c r="AM41" s="49"/>
      <c r="AN41" s="94"/>
      <c r="AO41" s="49"/>
      <c r="AP41" s="49"/>
      <c r="AQ41" s="2">
        <f t="shared" si="2"/>
        <v>29.38</v>
      </c>
      <c r="AR41" s="2">
        <f t="shared" si="7"/>
        <v>0</v>
      </c>
      <c r="AS41" s="136">
        <f t="shared" si="3"/>
        <v>0</v>
      </c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</row>
    <row r="42" spans="1:1023" x14ac:dyDescent="0.25">
      <c r="A42">
        <v>37</v>
      </c>
      <c r="B42" s="4" t="s">
        <v>170</v>
      </c>
      <c r="C42" s="18" t="s">
        <v>78</v>
      </c>
      <c r="D42" s="4" t="s">
        <v>122</v>
      </c>
      <c r="E42" s="5" t="s">
        <v>164</v>
      </c>
      <c r="F42" s="102">
        <v>119495544</v>
      </c>
      <c r="G42" s="2" t="s">
        <v>165</v>
      </c>
      <c r="H42" s="27"/>
      <c r="I42" s="27"/>
      <c r="J42" s="27"/>
      <c r="K42" s="27"/>
      <c r="L42" s="27"/>
      <c r="M42" s="27"/>
      <c r="N42" s="27"/>
      <c r="O42" s="27"/>
      <c r="P42" s="31">
        <v>-240</v>
      </c>
      <c r="Q42" s="91">
        <v>240</v>
      </c>
      <c r="R42" s="91">
        <v>40</v>
      </c>
      <c r="S42" s="91">
        <f t="shared" si="6"/>
        <v>200</v>
      </c>
      <c r="T42" s="35"/>
      <c r="U42" s="35"/>
      <c r="V42" s="35">
        <v>130</v>
      </c>
      <c r="W42" s="35"/>
      <c r="X42" s="35"/>
      <c r="Y42" s="35"/>
      <c r="Z42" s="35"/>
      <c r="AA42" s="35"/>
      <c r="AB42" s="35"/>
      <c r="AC42" s="35"/>
      <c r="AD42" s="48"/>
      <c r="AE42" s="48"/>
      <c r="AF42" s="49"/>
      <c r="AG42" s="49"/>
      <c r="AH42" s="49"/>
      <c r="AI42" s="49"/>
      <c r="AJ42" s="49"/>
      <c r="AK42" s="49"/>
      <c r="AL42" s="49">
        <v>70</v>
      </c>
      <c r="AM42" s="49"/>
      <c r="AN42" s="94"/>
      <c r="AO42" s="49"/>
      <c r="AP42" s="49"/>
      <c r="AQ42" s="2">
        <f t="shared" si="2"/>
        <v>200</v>
      </c>
      <c r="AR42" s="2">
        <f t="shared" si="7"/>
        <v>0</v>
      </c>
      <c r="AS42" s="2">
        <f t="shared" si="3"/>
        <v>0</v>
      </c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</row>
    <row r="43" spans="1:1023" x14ac:dyDescent="0.25">
      <c r="A43">
        <v>38</v>
      </c>
      <c r="B43" s="4" t="s">
        <v>170</v>
      </c>
      <c r="C43" s="22" t="s">
        <v>78</v>
      </c>
      <c r="D43" s="4" t="s">
        <v>166</v>
      </c>
      <c r="E43" s="5"/>
      <c r="F43" s="102"/>
      <c r="G43" s="4" t="s">
        <v>167</v>
      </c>
      <c r="H43" s="27"/>
      <c r="I43" s="27"/>
      <c r="J43" s="27"/>
      <c r="K43" s="27"/>
      <c r="L43" s="27"/>
      <c r="M43" s="27"/>
      <c r="N43" s="27"/>
      <c r="O43" s="27"/>
      <c r="P43" s="90">
        <v>-34.07</v>
      </c>
      <c r="Q43" s="91">
        <v>34.07</v>
      </c>
      <c r="R43" s="91">
        <v>0</v>
      </c>
      <c r="S43" s="91">
        <f t="shared" si="6"/>
        <v>34.07</v>
      </c>
      <c r="T43" s="35"/>
      <c r="U43" s="35"/>
      <c r="V43" s="35"/>
      <c r="W43" s="35"/>
      <c r="X43" s="35"/>
      <c r="Y43" s="35"/>
      <c r="Z43" s="35">
        <v>34.07</v>
      </c>
      <c r="AA43" s="35"/>
      <c r="AB43" s="35"/>
      <c r="AC43" s="35"/>
      <c r="AD43" s="48"/>
      <c r="AE43" s="48"/>
      <c r="AF43" s="49"/>
      <c r="AG43" s="49"/>
      <c r="AH43" s="49"/>
      <c r="AI43" s="49"/>
      <c r="AJ43" s="49"/>
      <c r="AK43" s="49"/>
      <c r="AL43" s="49"/>
      <c r="AM43" s="49"/>
      <c r="AN43" s="94"/>
      <c r="AO43" s="49"/>
      <c r="AP43" s="49"/>
      <c r="AQ43" s="2">
        <f t="shared" si="2"/>
        <v>34.07</v>
      </c>
      <c r="AR43" s="2">
        <f t="shared" si="7"/>
        <v>0</v>
      </c>
      <c r="AS43" s="136">
        <f t="shared" si="3"/>
        <v>0</v>
      </c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</row>
    <row r="44" spans="1:1023" x14ac:dyDescent="0.25">
      <c r="A44">
        <v>39</v>
      </c>
      <c r="B44" s="4" t="s">
        <v>170</v>
      </c>
      <c r="C44" s="18" t="s">
        <v>78</v>
      </c>
      <c r="D44" s="4" t="s">
        <v>86</v>
      </c>
      <c r="E44" s="5"/>
      <c r="F44" s="102"/>
      <c r="G44" s="4" t="s">
        <v>168</v>
      </c>
      <c r="H44" s="27"/>
      <c r="I44" s="27"/>
      <c r="J44" s="27"/>
      <c r="K44" s="27"/>
      <c r="L44" s="27"/>
      <c r="M44" s="27"/>
      <c r="N44" s="27"/>
      <c r="O44" s="27"/>
      <c r="P44" s="31">
        <v>-469.59</v>
      </c>
      <c r="Q44" s="91">
        <v>469.59</v>
      </c>
      <c r="R44" s="91">
        <v>0</v>
      </c>
      <c r="S44" s="91">
        <f t="shared" si="6"/>
        <v>469.59</v>
      </c>
      <c r="T44" s="35"/>
      <c r="U44" s="35"/>
      <c r="V44" s="35"/>
      <c r="W44" s="35"/>
      <c r="X44" s="35"/>
      <c r="Y44" s="35">
        <f>469.59-26</f>
        <v>443.59</v>
      </c>
      <c r="Z44" s="35">
        <v>26</v>
      </c>
      <c r="AA44" s="35"/>
      <c r="AB44" s="35"/>
      <c r="AC44" s="35"/>
      <c r="AD44" s="48"/>
      <c r="AE44" s="48"/>
      <c r="AF44" s="49"/>
      <c r="AG44" s="49"/>
      <c r="AH44" s="49"/>
      <c r="AI44" s="49"/>
      <c r="AJ44" s="49"/>
      <c r="AK44" s="49"/>
      <c r="AL44" s="49"/>
      <c r="AM44" s="49"/>
      <c r="AN44" s="94"/>
      <c r="AO44" s="49"/>
      <c r="AP44" s="49"/>
      <c r="AQ44" s="2">
        <f t="shared" si="2"/>
        <v>469.59</v>
      </c>
      <c r="AR44" s="2">
        <f t="shared" si="7"/>
        <v>0</v>
      </c>
      <c r="AS44" s="136">
        <f t="shared" si="3"/>
        <v>0</v>
      </c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</row>
    <row r="45" spans="1:1023" x14ac:dyDescent="0.25">
      <c r="A45">
        <v>40</v>
      </c>
      <c r="B45" s="4" t="s">
        <v>170</v>
      </c>
      <c r="C45" s="18" t="s">
        <v>78</v>
      </c>
      <c r="D45" s="89" t="s">
        <v>87</v>
      </c>
      <c r="E45" s="5"/>
      <c r="F45" s="102"/>
      <c r="G45" s="4" t="s">
        <v>169</v>
      </c>
      <c r="H45" s="27"/>
      <c r="I45" s="27"/>
      <c r="J45" s="27"/>
      <c r="K45" s="27"/>
      <c r="L45" s="27"/>
      <c r="M45" s="27"/>
      <c r="N45" s="27"/>
      <c r="O45" s="27"/>
      <c r="P45" s="31">
        <v>-1.4</v>
      </c>
      <c r="Q45" s="91">
        <v>1.4</v>
      </c>
      <c r="R45" s="91">
        <v>0</v>
      </c>
      <c r="S45" s="91">
        <f t="shared" si="6"/>
        <v>1.4</v>
      </c>
      <c r="T45" s="35"/>
      <c r="U45" s="35"/>
      <c r="V45" s="35"/>
      <c r="W45" s="35"/>
      <c r="X45" s="35"/>
      <c r="Y45" s="35">
        <v>1.4</v>
      </c>
      <c r="Z45" s="35"/>
      <c r="AA45" s="35"/>
      <c r="AB45" s="35"/>
      <c r="AC45" s="35"/>
      <c r="AD45" s="48"/>
      <c r="AE45" s="48"/>
      <c r="AF45" s="49"/>
      <c r="AG45" s="49"/>
      <c r="AH45" s="49"/>
      <c r="AI45" s="49"/>
      <c r="AJ45" s="49"/>
      <c r="AK45" s="49"/>
      <c r="AL45" s="49"/>
      <c r="AM45" s="49"/>
      <c r="AN45" s="94"/>
      <c r="AO45" s="49"/>
      <c r="AP45" s="49"/>
      <c r="AQ45" s="2">
        <f t="shared" si="2"/>
        <v>1.4</v>
      </c>
      <c r="AR45" s="2">
        <f t="shared" si="7"/>
        <v>0</v>
      </c>
      <c r="AS45" s="2">
        <f t="shared" si="3"/>
        <v>0</v>
      </c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</row>
    <row r="46" spans="1:1023" x14ac:dyDescent="0.25">
      <c r="A46">
        <v>41</v>
      </c>
      <c r="B46" s="4" t="s">
        <v>171</v>
      </c>
      <c r="C46" s="18" t="s">
        <v>74</v>
      </c>
      <c r="D46" s="89" t="s">
        <v>75</v>
      </c>
      <c r="E46" s="5" t="s">
        <v>172</v>
      </c>
      <c r="F46" s="102">
        <v>553769603</v>
      </c>
      <c r="G46" s="4" t="s">
        <v>173</v>
      </c>
      <c r="H46" s="27"/>
      <c r="I46" s="27"/>
      <c r="J46" s="27"/>
      <c r="K46" s="27"/>
      <c r="L46" s="27"/>
      <c r="M46" s="27"/>
      <c r="N46" s="27"/>
      <c r="O46" s="27"/>
      <c r="P46" s="31">
        <v>-30.84</v>
      </c>
      <c r="Q46" s="91">
        <v>30.84</v>
      </c>
      <c r="R46" s="91">
        <v>1.46</v>
      </c>
      <c r="S46" s="91">
        <f t="shared" si="6"/>
        <v>29.38</v>
      </c>
      <c r="T46" s="35">
        <v>29.38</v>
      </c>
      <c r="U46" s="35"/>
      <c r="V46" s="35"/>
      <c r="W46" s="35"/>
      <c r="X46" s="35"/>
      <c r="Y46" s="35"/>
      <c r="Z46" s="35"/>
      <c r="AA46" s="35"/>
      <c r="AB46" s="35"/>
      <c r="AC46" s="35"/>
      <c r="AD46" s="48"/>
      <c r="AE46" s="48"/>
      <c r="AF46" s="49"/>
      <c r="AG46" s="49"/>
      <c r="AH46" s="49"/>
      <c r="AI46" s="49"/>
      <c r="AJ46" s="49"/>
      <c r="AK46" s="49"/>
      <c r="AL46" s="49"/>
      <c r="AM46" s="49"/>
      <c r="AN46" s="94"/>
      <c r="AO46" s="49"/>
      <c r="AP46" s="49"/>
      <c r="AQ46" s="2">
        <f t="shared" si="2"/>
        <v>29.38</v>
      </c>
      <c r="AR46" s="2">
        <f t="shared" si="7"/>
        <v>0</v>
      </c>
      <c r="AS46" s="136">
        <f t="shared" si="3"/>
        <v>0</v>
      </c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</row>
    <row r="47" spans="1:1023" x14ac:dyDescent="0.25">
      <c r="A47">
        <v>42</v>
      </c>
      <c r="B47" s="4" t="s">
        <v>178</v>
      </c>
      <c r="C47" s="18" t="s">
        <v>78</v>
      </c>
      <c r="D47" s="89" t="s">
        <v>174</v>
      </c>
      <c r="E47" s="5"/>
      <c r="F47" s="103">
        <v>664361920</v>
      </c>
      <c r="G47" s="4" t="s">
        <v>175</v>
      </c>
      <c r="H47" s="27"/>
      <c r="I47" s="27"/>
      <c r="J47" s="27"/>
      <c r="K47" s="27"/>
      <c r="L47" s="27"/>
      <c r="M47" s="27"/>
      <c r="N47" s="27"/>
      <c r="O47" s="27"/>
      <c r="P47" s="31">
        <v>-700.87</v>
      </c>
      <c r="Q47" s="91">
        <v>700.87</v>
      </c>
      <c r="R47" s="91">
        <v>116.81</v>
      </c>
      <c r="S47" s="91">
        <f t="shared" si="6"/>
        <v>584.05999999999995</v>
      </c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48"/>
      <c r="AE47" s="48"/>
      <c r="AF47" s="49"/>
      <c r="AG47" s="49"/>
      <c r="AH47" s="49">
        <v>584.05999999999995</v>
      </c>
      <c r="AI47" s="49"/>
      <c r="AJ47" s="49"/>
      <c r="AK47" s="49"/>
      <c r="AL47" s="49"/>
      <c r="AM47" s="49"/>
      <c r="AN47" s="94"/>
      <c r="AO47" s="49"/>
      <c r="AP47" s="49"/>
      <c r="AQ47" s="2">
        <f t="shared" si="2"/>
        <v>584.05999999999995</v>
      </c>
      <c r="AR47" s="2">
        <f t="shared" si="7"/>
        <v>0</v>
      </c>
      <c r="AS47" s="136">
        <f t="shared" si="3"/>
        <v>0</v>
      </c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</row>
    <row r="48" spans="1:1023" x14ac:dyDescent="0.25">
      <c r="A48">
        <v>43</v>
      </c>
      <c r="B48" s="4" t="s">
        <v>181</v>
      </c>
      <c r="C48" s="18" t="s">
        <v>78</v>
      </c>
      <c r="D48" s="89" t="s">
        <v>122</v>
      </c>
      <c r="E48" s="5" t="s">
        <v>176</v>
      </c>
      <c r="F48" s="102">
        <v>119495544</v>
      </c>
      <c r="G48" s="4" t="s">
        <v>177</v>
      </c>
      <c r="H48" s="27"/>
      <c r="I48" s="27"/>
      <c r="J48" s="27"/>
      <c r="K48" s="27"/>
      <c r="L48" s="27"/>
      <c r="M48" s="27"/>
      <c r="N48" s="27"/>
      <c r="O48" s="27"/>
      <c r="P48" s="31">
        <v>-480</v>
      </c>
      <c r="Q48" s="91">
        <v>480</v>
      </c>
      <c r="R48" s="91">
        <v>80</v>
      </c>
      <c r="S48" s="91">
        <f t="shared" si="6"/>
        <v>400</v>
      </c>
      <c r="T48" s="35"/>
      <c r="U48" s="35"/>
      <c r="V48" s="35">
        <v>260</v>
      </c>
      <c r="W48" s="35"/>
      <c r="X48" s="35"/>
      <c r="Y48" s="35"/>
      <c r="Z48" s="35"/>
      <c r="AA48" s="35"/>
      <c r="AB48" s="35"/>
      <c r="AC48" s="35"/>
      <c r="AD48" s="48"/>
      <c r="AE48" s="48"/>
      <c r="AF48" s="49"/>
      <c r="AG48" s="49"/>
      <c r="AH48" s="49"/>
      <c r="AI48" s="49"/>
      <c r="AJ48" s="49"/>
      <c r="AK48" s="49"/>
      <c r="AL48" s="49">
        <v>140</v>
      </c>
      <c r="AM48" s="49"/>
      <c r="AN48" s="94"/>
      <c r="AO48" s="49"/>
      <c r="AP48" s="49"/>
      <c r="AQ48" s="2">
        <f t="shared" si="2"/>
        <v>400</v>
      </c>
      <c r="AR48" s="2">
        <f t="shared" si="7"/>
        <v>0</v>
      </c>
      <c r="AS48" s="2">
        <f t="shared" si="3"/>
        <v>0</v>
      </c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</row>
    <row r="49" spans="1:1023" x14ac:dyDescent="0.25">
      <c r="A49">
        <v>44</v>
      </c>
      <c r="B49" s="4" t="s">
        <v>181</v>
      </c>
      <c r="C49" s="18" t="s">
        <v>78</v>
      </c>
      <c r="D49" s="89" t="s">
        <v>86</v>
      </c>
      <c r="E49" s="5"/>
      <c r="F49" s="102"/>
      <c r="G49" s="4" t="s">
        <v>179</v>
      </c>
      <c r="H49" s="27"/>
      <c r="I49" s="27"/>
      <c r="J49" s="27"/>
      <c r="K49" s="27"/>
      <c r="L49" s="27"/>
      <c r="M49" s="27"/>
      <c r="N49" s="27"/>
      <c r="O49" s="27"/>
      <c r="P49" s="31">
        <v>-469.59</v>
      </c>
      <c r="Q49" s="91">
        <v>469.59</v>
      </c>
      <c r="R49" s="91">
        <v>0</v>
      </c>
      <c r="S49" s="91">
        <f t="shared" si="6"/>
        <v>469.59</v>
      </c>
      <c r="T49" s="35"/>
      <c r="U49" s="35"/>
      <c r="V49" s="35"/>
      <c r="W49" s="35"/>
      <c r="X49" s="35"/>
      <c r="Y49" s="35">
        <v>443.59</v>
      </c>
      <c r="Z49" s="35">
        <v>26</v>
      </c>
      <c r="AA49" s="35"/>
      <c r="AB49" s="35"/>
      <c r="AC49" s="35"/>
      <c r="AD49" s="48"/>
      <c r="AE49" s="48"/>
      <c r="AF49" s="49"/>
      <c r="AG49" s="49"/>
      <c r="AH49" s="49"/>
      <c r="AI49" s="49"/>
      <c r="AJ49" s="49"/>
      <c r="AK49" s="49"/>
      <c r="AL49" s="49"/>
      <c r="AM49" s="49"/>
      <c r="AN49" s="94"/>
      <c r="AO49" s="49"/>
      <c r="AP49" s="49"/>
      <c r="AQ49" s="2">
        <f t="shared" si="2"/>
        <v>469.59</v>
      </c>
      <c r="AR49" s="2">
        <f t="shared" si="7"/>
        <v>0</v>
      </c>
      <c r="AS49" s="136">
        <f t="shared" si="3"/>
        <v>0</v>
      </c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</row>
    <row r="50" spans="1:1023" x14ac:dyDescent="0.25">
      <c r="A50">
        <v>45</v>
      </c>
      <c r="B50" s="59" t="s">
        <v>181</v>
      </c>
      <c r="C50" s="18" t="s">
        <v>78</v>
      </c>
      <c r="D50" s="89" t="s">
        <v>87</v>
      </c>
      <c r="E50" s="5"/>
      <c r="F50" s="102"/>
      <c r="G50" s="4" t="s">
        <v>180</v>
      </c>
      <c r="H50" s="27"/>
      <c r="I50" s="27"/>
      <c r="J50" s="27"/>
      <c r="K50" s="27"/>
      <c r="L50" s="27"/>
      <c r="M50" s="27"/>
      <c r="N50" s="27"/>
      <c r="O50" s="27"/>
      <c r="P50" s="31">
        <v>-1.4</v>
      </c>
      <c r="Q50" s="91">
        <v>1.4</v>
      </c>
      <c r="R50" s="91">
        <v>0</v>
      </c>
      <c r="S50" s="91">
        <f t="shared" si="6"/>
        <v>1.4</v>
      </c>
      <c r="T50" s="35"/>
      <c r="U50" s="35"/>
      <c r="V50" s="35"/>
      <c r="W50" s="35"/>
      <c r="X50" s="35"/>
      <c r="Y50" s="35">
        <v>1.4</v>
      </c>
      <c r="Z50" s="35"/>
      <c r="AA50" s="35"/>
      <c r="AB50" s="35"/>
      <c r="AC50" s="35"/>
      <c r="AD50" s="48"/>
      <c r="AE50" s="48"/>
      <c r="AF50" s="49"/>
      <c r="AG50" s="49"/>
      <c r="AH50" s="49"/>
      <c r="AI50" s="49"/>
      <c r="AJ50" s="49"/>
      <c r="AK50" s="49"/>
      <c r="AL50" s="49"/>
      <c r="AM50" s="49"/>
      <c r="AN50" s="94"/>
      <c r="AO50" s="49"/>
      <c r="AP50" s="49"/>
      <c r="AQ50" s="2">
        <f t="shared" si="2"/>
        <v>1.4</v>
      </c>
      <c r="AR50" s="2">
        <f t="shared" si="7"/>
        <v>0</v>
      </c>
      <c r="AS50" s="136">
        <f t="shared" si="3"/>
        <v>0</v>
      </c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</row>
    <row r="51" spans="1:1023" x14ac:dyDescent="0.25">
      <c r="A51">
        <v>46</v>
      </c>
      <c r="B51" s="4" t="s">
        <v>182</v>
      </c>
      <c r="C51" s="18"/>
      <c r="D51" s="89" t="s">
        <v>183</v>
      </c>
      <c r="E51" s="5" t="s">
        <v>6</v>
      </c>
      <c r="F51" s="102"/>
      <c r="G51" s="4" t="s">
        <v>6</v>
      </c>
      <c r="H51" s="27"/>
      <c r="I51" s="27"/>
      <c r="J51" s="27"/>
      <c r="K51" s="27"/>
      <c r="L51" s="27"/>
      <c r="M51" s="27">
        <v>9000</v>
      </c>
      <c r="N51" s="27"/>
      <c r="O51" s="27"/>
      <c r="P51" s="31">
        <v>9000</v>
      </c>
      <c r="Q51" s="91"/>
      <c r="R51" s="91"/>
      <c r="S51" s="91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48"/>
      <c r="AE51" s="48"/>
      <c r="AF51" s="49"/>
      <c r="AG51" s="49"/>
      <c r="AH51" s="49"/>
      <c r="AI51" s="49"/>
      <c r="AJ51" s="49"/>
      <c r="AK51" s="49"/>
      <c r="AL51" s="49"/>
      <c r="AM51" s="49"/>
      <c r="AN51" s="94"/>
      <c r="AO51" s="49"/>
      <c r="AP51" s="49"/>
      <c r="AQ51" s="2">
        <f t="shared" si="2"/>
        <v>0</v>
      </c>
      <c r="AR51" s="2">
        <f t="shared" si="7"/>
        <v>0</v>
      </c>
      <c r="AS51" s="2">
        <f t="shared" si="3"/>
        <v>0</v>
      </c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</row>
    <row r="52" spans="1:1023" x14ac:dyDescent="0.25">
      <c r="A52">
        <v>47</v>
      </c>
      <c r="B52" s="4" t="s">
        <v>184</v>
      </c>
      <c r="C52" s="4" t="s">
        <v>74</v>
      </c>
      <c r="D52" s="89" t="s">
        <v>136</v>
      </c>
      <c r="E52" s="4"/>
      <c r="F52" s="102"/>
      <c r="G52" s="4" t="s">
        <v>137</v>
      </c>
      <c r="H52" s="27"/>
      <c r="I52" s="27"/>
      <c r="J52" s="27"/>
      <c r="K52" s="27"/>
      <c r="L52" s="27"/>
      <c r="M52" s="27"/>
      <c r="N52" s="27"/>
      <c r="O52" s="27"/>
      <c r="P52" s="31">
        <v>-18</v>
      </c>
      <c r="Q52" s="91">
        <v>18</v>
      </c>
      <c r="R52" s="91">
        <v>0</v>
      </c>
      <c r="S52" s="91">
        <f t="shared" ref="S52:S63" si="8">Q52-R52</f>
        <v>18</v>
      </c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48"/>
      <c r="AE52" s="48"/>
      <c r="AF52" s="49">
        <v>18</v>
      </c>
      <c r="AG52" s="49"/>
      <c r="AH52" s="49"/>
      <c r="AI52" s="49"/>
      <c r="AJ52" s="49"/>
      <c r="AK52" s="49"/>
      <c r="AL52" s="49"/>
      <c r="AM52" s="49"/>
      <c r="AN52" s="94"/>
      <c r="AO52" s="49"/>
      <c r="AP52" s="49"/>
      <c r="AQ52" s="2">
        <f t="shared" si="2"/>
        <v>18</v>
      </c>
      <c r="AR52" s="2">
        <f t="shared" si="7"/>
        <v>0</v>
      </c>
      <c r="AS52" s="136">
        <f t="shared" si="3"/>
        <v>0</v>
      </c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</row>
    <row r="53" spans="1:1023" x14ac:dyDescent="0.25">
      <c r="A53">
        <v>48</v>
      </c>
      <c r="B53" s="4" t="s">
        <v>185</v>
      </c>
      <c r="C53" s="18" t="s">
        <v>74</v>
      </c>
      <c r="D53" s="89" t="s">
        <v>75</v>
      </c>
      <c r="E53" s="5" t="s">
        <v>186</v>
      </c>
      <c r="F53" s="102">
        <v>553769603</v>
      </c>
      <c r="G53" s="4" t="s">
        <v>187</v>
      </c>
      <c r="H53" s="27"/>
      <c r="I53" s="27"/>
      <c r="J53" s="27"/>
      <c r="K53" s="27"/>
      <c r="L53" s="27"/>
      <c r="M53" s="27"/>
      <c r="N53" s="27"/>
      <c r="O53" s="27"/>
      <c r="P53" s="31">
        <v>-31.64</v>
      </c>
      <c r="Q53" s="91">
        <v>31.64</v>
      </c>
      <c r="R53" s="91">
        <v>1.49</v>
      </c>
      <c r="S53" s="91">
        <f t="shared" si="8"/>
        <v>30.150000000000002</v>
      </c>
      <c r="T53" s="35">
        <v>30.15</v>
      </c>
      <c r="U53" s="35"/>
      <c r="V53" s="35"/>
      <c r="W53" s="35"/>
      <c r="X53" s="35"/>
      <c r="Y53" s="35"/>
      <c r="Z53" s="35"/>
      <c r="AA53" s="35"/>
      <c r="AB53" s="35"/>
      <c r="AC53" s="35"/>
      <c r="AD53" s="48"/>
      <c r="AE53" s="48"/>
      <c r="AF53" s="49"/>
      <c r="AG53" s="49"/>
      <c r="AH53" s="49"/>
      <c r="AI53" s="49"/>
      <c r="AJ53" s="49"/>
      <c r="AK53" s="49"/>
      <c r="AL53" s="49"/>
      <c r="AM53" s="49"/>
      <c r="AN53" s="94"/>
      <c r="AO53" s="49"/>
      <c r="AP53" s="49"/>
      <c r="AQ53" s="2">
        <f t="shared" si="2"/>
        <v>30.15</v>
      </c>
      <c r="AR53" s="2">
        <f t="shared" si="7"/>
        <v>0</v>
      </c>
      <c r="AS53" s="136">
        <f t="shared" si="3"/>
        <v>0</v>
      </c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</row>
    <row r="54" spans="1:1023" x14ac:dyDescent="0.25">
      <c r="A54">
        <v>49</v>
      </c>
      <c r="B54" s="4" t="s">
        <v>194</v>
      </c>
      <c r="C54" s="18" t="s">
        <v>78</v>
      </c>
      <c r="D54" s="89" t="s">
        <v>188</v>
      </c>
      <c r="E54" s="5"/>
      <c r="F54" s="102"/>
      <c r="G54" s="4" t="s">
        <v>189</v>
      </c>
      <c r="H54" s="27"/>
      <c r="I54" s="27"/>
      <c r="J54" s="27"/>
      <c r="K54" s="27"/>
      <c r="L54" s="27"/>
      <c r="M54" s="27"/>
      <c r="N54" s="27"/>
      <c r="O54" s="27"/>
      <c r="P54" s="31">
        <v>-50</v>
      </c>
      <c r="Q54" s="91">
        <v>50</v>
      </c>
      <c r="R54" s="91">
        <v>0</v>
      </c>
      <c r="S54" s="91">
        <f t="shared" si="8"/>
        <v>50</v>
      </c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48"/>
      <c r="AE54" s="48"/>
      <c r="AF54" s="49"/>
      <c r="AG54" s="49"/>
      <c r="AH54" s="49">
        <v>50</v>
      </c>
      <c r="AI54" s="49"/>
      <c r="AJ54" s="49"/>
      <c r="AK54" s="49"/>
      <c r="AL54" s="49"/>
      <c r="AM54" s="49"/>
      <c r="AN54" s="94"/>
      <c r="AO54" s="49"/>
      <c r="AP54" s="49"/>
      <c r="AQ54" s="2">
        <f t="shared" si="2"/>
        <v>50</v>
      </c>
      <c r="AR54" s="2">
        <f t="shared" si="7"/>
        <v>0</v>
      </c>
      <c r="AS54" s="2">
        <f t="shared" si="3"/>
        <v>0</v>
      </c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</row>
    <row r="55" spans="1:1023" x14ac:dyDescent="0.25">
      <c r="A55">
        <v>50</v>
      </c>
      <c r="B55" s="4" t="s">
        <v>194</v>
      </c>
      <c r="C55" s="18" t="s">
        <v>78</v>
      </c>
      <c r="D55" s="89" t="s">
        <v>122</v>
      </c>
      <c r="E55" s="5" t="s">
        <v>190</v>
      </c>
      <c r="F55" s="102">
        <v>119495544</v>
      </c>
      <c r="G55" s="4" t="s">
        <v>191</v>
      </c>
      <c r="H55" s="27"/>
      <c r="I55" s="27"/>
      <c r="J55" s="27"/>
      <c r="K55" s="27"/>
      <c r="L55" s="27"/>
      <c r="M55" s="27"/>
      <c r="N55" s="27"/>
      <c r="O55" s="27"/>
      <c r="P55" s="31">
        <v>-480</v>
      </c>
      <c r="Q55" s="91">
        <v>480</v>
      </c>
      <c r="R55" s="91">
        <v>80</v>
      </c>
      <c r="S55" s="91">
        <f t="shared" si="8"/>
        <v>400</v>
      </c>
      <c r="T55" s="35"/>
      <c r="U55" s="35"/>
      <c r="V55" s="35">
        <v>260</v>
      </c>
      <c r="W55" s="35"/>
      <c r="X55" s="35"/>
      <c r="Y55" s="35"/>
      <c r="Z55" s="35"/>
      <c r="AA55" s="35"/>
      <c r="AB55" s="35"/>
      <c r="AC55" s="35"/>
      <c r="AD55" s="48"/>
      <c r="AE55" s="48"/>
      <c r="AF55" s="49"/>
      <c r="AG55" s="49"/>
      <c r="AH55" s="49"/>
      <c r="AI55" s="49"/>
      <c r="AJ55" s="49"/>
      <c r="AK55" s="49"/>
      <c r="AL55" s="49">
        <v>140</v>
      </c>
      <c r="AM55" s="49"/>
      <c r="AN55" s="94"/>
      <c r="AO55" s="49"/>
      <c r="AP55" s="49"/>
      <c r="AQ55" s="2">
        <f t="shared" si="2"/>
        <v>400</v>
      </c>
      <c r="AR55" s="2">
        <f t="shared" si="7"/>
        <v>0</v>
      </c>
      <c r="AS55" s="136">
        <f t="shared" si="3"/>
        <v>0</v>
      </c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</row>
    <row r="56" spans="1:1023" x14ac:dyDescent="0.25">
      <c r="A56">
        <v>51</v>
      </c>
      <c r="B56" s="4" t="s">
        <v>194</v>
      </c>
      <c r="C56" s="18" t="s">
        <v>78</v>
      </c>
      <c r="D56" s="89" t="s">
        <v>86</v>
      </c>
      <c r="E56" s="5"/>
      <c r="F56" s="102"/>
      <c r="G56" s="4" t="s">
        <v>192</v>
      </c>
      <c r="H56" s="27"/>
      <c r="I56" s="27"/>
      <c r="J56" s="27"/>
      <c r="K56" s="27"/>
      <c r="L56" s="27"/>
      <c r="M56" s="27"/>
      <c r="N56" s="27"/>
      <c r="O56" s="27"/>
      <c r="P56" s="31">
        <v>-469.39</v>
      </c>
      <c r="Q56" s="91">
        <v>469.39</v>
      </c>
      <c r="R56" s="91">
        <v>0</v>
      </c>
      <c r="S56" s="91">
        <f t="shared" si="8"/>
        <v>469.39</v>
      </c>
      <c r="T56" s="35"/>
      <c r="U56" s="35"/>
      <c r="V56" s="35"/>
      <c r="W56" s="35"/>
      <c r="X56" s="35"/>
      <c r="Y56" s="35">
        <f>469.39-26</f>
        <v>443.39</v>
      </c>
      <c r="Z56" s="35">
        <v>26</v>
      </c>
      <c r="AA56" s="35"/>
      <c r="AB56" s="35"/>
      <c r="AC56" s="35"/>
      <c r="AD56" s="48"/>
      <c r="AE56" s="48"/>
      <c r="AF56" s="49"/>
      <c r="AG56" s="49"/>
      <c r="AH56" s="49"/>
      <c r="AI56" s="49"/>
      <c r="AJ56" s="49"/>
      <c r="AK56" s="49"/>
      <c r="AL56" s="49"/>
      <c r="AM56" s="49"/>
      <c r="AN56" s="94"/>
      <c r="AO56" s="49"/>
      <c r="AP56" s="49"/>
      <c r="AQ56" s="2">
        <f t="shared" si="2"/>
        <v>469.39</v>
      </c>
      <c r="AR56" s="2">
        <f t="shared" si="7"/>
        <v>0</v>
      </c>
      <c r="AS56" s="136">
        <f t="shared" si="3"/>
        <v>0</v>
      </c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</row>
    <row r="57" spans="1:1023" x14ac:dyDescent="0.25">
      <c r="A57">
        <v>52</v>
      </c>
      <c r="B57" s="4" t="s">
        <v>194</v>
      </c>
      <c r="C57" s="18" t="s">
        <v>78</v>
      </c>
      <c r="D57" s="89" t="s">
        <v>87</v>
      </c>
      <c r="E57" s="5"/>
      <c r="F57" s="102"/>
      <c r="G57" s="4" t="s">
        <v>193</v>
      </c>
      <c r="H57" s="27"/>
      <c r="I57" s="27"/>
      <c r="J57" s="27"/>
      <c r="K57" s="27"/>
      <c r="L57" s="27"/>
      <c r="M57" s="27"/>
      <c r="N57" s="27"/>
      <c r="O57" s="27"/>
      <c r="P57" s="31">
        <v>-1.6</v>
      </c>
      <c r="Q57" s="91">
        <v>1.6</v>
      </c>
      <c r="R57" s="91">
        <v>0</v>
      </c>
      <c r="S57" s="91">
        <f t="shared" si="8"/>
        <v>1.6</v>
      </c>
      <c r="T57" s="35"/>
      <c r="U57" s="35"/>
      <c r="V57" s="35"/>
      <c r="W57" s="35"/>
      <c r="X57" s="35"/>
      <c r="Y57" s="35">
        <v>1.6</v>
      </c>
      <c r="Z57" s="35"/>
      <c r="AA57" s="35"/>
      <c r="AB57" s="35"/>
      <c r="AC57" s="35"/>
      <c r="AD57" s="48"/>
      <c r="AE57" s="48"/>
      <c r="AF57" s="49"/>
      <c r="AG57" s="49"/>
      <c r="AH57" s="49"/>
      <c r="AI57" s="49"/>
      <c r="AJ57" s="49"/>
      <c r="AK57" s="49"/>
      <c r="AL57" s="49"/>
      <c r="AM57" s="49"/>
      <c r="AN57" s="94"/>
      <c r="AO57" s="49"/>
      <c r="AP57" s="49"/>
      <c r="AQ57" s="2">
        <f t="shared" si="2"/>
        <v>1.6</v>
      </c>
      <c r="AR57" s="2">
        <f t="shared" si="7"/>
        <v>0</v>
      </c>
      <c r="AS57" s="2">
        <f t="shared" si="3"/>
        <v>0</v>
      </c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</row>
    <row r="58" spans="1:1023" x14ac:dyDescent="0.25">
      <c r="A58">
        <v>53</v>
      </c>
      <c r="B58" s="4" t="s">
        <v>197</v>
      </c>
      <c r="C58" s="18" t="s">
        <v>78</v>
      </c>
      <c r="D58" s="4" t="s">
        <v>82</v>
      </c>
      <c r="E58" s="5"/>
      <c r="F58" s="102"/>
      <c r="G58" s="4" t="s">
        <v>195</v>
      </c>
      <c r="H58" s="27"/>
      <c r="I58" s="27"/>
      <c r="J58" s="27"/>
      <c r="K58" s="27"/>
      <c r="L58" s="27"/>
      <c r="M58" s="27"/>
      <c r="N58" s="27"/>
      <c r="O58" s="27"/>
      <c r="P58" s="31">
        <v>-120</v>
      </c>
      <c r="Q58" s="91">
        <v>120</v>
      </c>
      <c r="R58" s="91">
        <v>0</v>
      </c>
      <c r="S58" s="91">
        <f t="shared" si="8"/>
        <v>120</v>
      </c>
      <c r="T58" s="35"/>
      <c r="U58" s="35"/>
      <c r="V58" s="35"/>
      <c r="W58" s="35">
        <v>120</v>
      </c>
      <c r="X58" s="35"/>
      <c r="Y58" s="35"/>
      <c r="Z58" s="35"/>
      <c r="AA58" s="35"/>
      <c r="AB58" s="35"/>
      <c r="AC58" s="35"/>
      <c r="AD58" s="48"/>
      <c r="AE58" s="48"/>
      <c r="AF58" s="49"/>
      <c r="AG58" s="49"/>
      <c r="AH58" s="49"/>
      <c r="AI58" s="49"/>
      <c r="AJ58" s="49"/>
      <c r="AK58" s="49"/>
      <c r="AL58" s="49"/>
      <c r="AM58" s="49"/>
      <c r="AN58" s="94"/>
      <c r="AO58" s="49"/>
      <c r="AP58" s="49"/>
      <c r="AQ58" s="2">
        <f t="shared" si="2"/>
        <v>120</v>
      </c>
      <c r="AR58" s="2">
        <f t="shared" si="7"/>
        <v>0</v>
      </c>
      <c r="AS58" s="136">
        <f t="shared" si="3"/>
        <v>0</v>
      </c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</row>
    <row r="59" spans="1:1023" x14ac:dyDescent="0.25">
      <c r="A59">
        <v>54</v>
      </c>
      <c r="B59" s="4" t="s">
        <v>197</v>
      </c>
      <c r="C59" s="18" t="s">
        <v>78</v>
      </c>
      <c r="D59" s="4" t="s">
        <v>86</v>
      </c>
      <c r="E59" s="5"/>
      <c r="F59" s="102"/>
      <c r="G59" s="4" t="s">
        <v>196</v>
      </c>
      <c r="H59" s="27"/>
      <c r="I59" s="27"/>
      <c r="J59" s="27"/>
      <c r="K59" s="27"/>
      <c r="L59" s="27"/>
      <c r="M59" s="27"/>
      <c r="N59" s="27"/>
      <c r="O59" s="27"/>
      <c r="P59" s="31">
        <v>-23.94</v>
      </c>
      <c r="Q59" s="91">
        <v>23.94</v>
      </c>
      <c r="R59" s="91">
        <v>0</v>
      </c>
      <c r="S59" s="91">
        <f t="shared" si="8"/>
        <v>23.94</v>
      </c>
      <c r="T59" s="35"/>
      <c r="U59" s="35"/>
      <c r="V59" s="35"/>
      <c r="W59" s="35"/>
      <c r="X59" s="35"/>
      <c r="Y59" s="35"/>
      <c r="Z59" s="35">
        <v>23.94</v>
      </c>
      <c r="AA59" s="35"/>
      <c r="AB59" s="35"/>
      <c r="AC59" s="35"/>
      <c r="AD59" s="48"/>
      <c r="AE59" s="48"/>
      <c r="AF59" s="49"/>
      <c r="AG59" s="49"/>
      <c r="AH59" s="49"/>
      <c r="AI59" s="49"/>
      <c r="AJ59" s="49"/>
      <c r="AK59" s="49"/>
      <c r="AL59" s="49"/>
      <c r="AM59" s="49"/>
      <c r="AN59" s="94"/>
      <c r="AO59" s="49"/>
      <c r="AP59" s="49"/>
      <c r="AQ59" s="2">
        <f t="shared" si="2"/>
        <v>23.94</v>
      </c>
      <c r="AR59" s="2">
        <f t="shared" si="7"/>
        <v>0</v>
      </c>
      <c r="AS59" s="136">
        <f t="shared" si="3"/>
        <v>0</v>
      </c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</row>
    <row r="60" spans="1:1023" x14ac:dyDescent="0.25">
      <c r="A60">
        <v>55</v>
      </c>
      <c r="B60" s="4" t="s">
        <v>204</v>
      </c>
      <c r="C60" s="18" t="s">
        <v>74</v>
      </c>
      <c r="D60" s="4" t="s">
        <v>75</v>
      </c>
      <c r="E60" s="5" t="s">
        <v>198</v>
      </c>
      <c r="F60" s="102">
        <v>553769603</v>
      </c>
      <c r="G60" s="4" t="s">
        <v>199</v>
      </c>
      <c r="H60" s="27"/>
      <c r="I60" s="27"/>
      <c r="J60" s="27"/>
      <c r="K60" s="27"/>
      <c r="L60" s="27"/>
      <c r="M60" s="27"/>
      <c r="N60" s="27"/>
      <c r="O60" s="27"/>
      <c r="P60" s="31">
        <v>-29.27</v>
      </c>
      <c r="Q60" s="41">
        <v>29.27</v>
      </c>
      <c r="R60" s="41">
        <v>1.39</v>
      </c>
      <c r="S60" s="41">
        <f t="shared" si="8"/>
        <v>27.88</v>
      </c>
      <c r="T60" s="35">
        <v>27.88</v>
      </c>
      <c r="U60" s="35"/>
      <c r="V60" s="35"/>
      <c r="W60" s="35"/>
      <c r="X60" s="35"/>
      <c r="Y60" s="35"/>
      <c r="Z60" s="35"/>
      <c r="AA60" s="35"/>
      <c r="AB60" s="35"/>
      <c r="AC60" s="35"/>
      <c r="AD60" s="48"/>
      <c r="AE60" s="48"/>
      <c r="AF60" s="49"/>
      <c r="AG60" s="49"/>
      <c r="AH60" s="49"/>
      <c r="AI60" s="49"/>
      <c r="AJ60" s="49"/>
      <c r="AK60" s="49"/>
      <c r="AL60" s="49"/>
      <c r="AM60" s="49"/>
      <c r="AN60" s="94"/>
      <c r="AO60" s="49"/>
      <c r="AP60" s="49"/>
      <c r="AQ60" s="2">
        <f t="shared" si="2"/>
        <v>27.88</v>
      </c>
      <c r="AR60" s="2">
        <f t="shared" si="7"/>
        <v>0</v>
      </c>
      <c r="AS60" s="2">
        <f t="shared" si="3"/>
        <v>0</v>
      </c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</row>
    <row r="61" spans="1:1023" x14ac:dyDescent="0.25">
      <c r="A61">
        <v>56</v>
      </c>
      <c r="B61" s="4" t="s">
        <v>219</v>
      </c>
      <c r="C61" s="18" t="s">
        <v>78</v>
      </c>
      <c r="D61" s="4" t="s">
        <v>122</v>
      </c>
      <c r="E61" s="5" t="s">
        <v>200</v>
      </c>
      <c r="F61" s="102">
        <v>119495544</v>
      </c>
      <c r="G61" s="4" t="s">
        <v>201</v>
      </c>
      <c r="H61" s="27"/>
      <c r="I61" s="27"/>
      <c r="J61" s="27"/>
      <c r="K61" s="27"/>
      <c r="L61" s="27"/>
      <c r="M61" s="27"/>
      <c r="N61" s="27"/>
      <c r="O61" s="27"/>
      <c r="P61" s="31">
        <v>-240</v>
      </c>
      <c r="Q61" s="41">
        <v>240</v>
      </c>
      <c r="R61" s="41">
        <v>40</v>
      </c>
      <c r="S61" s="41">
        <f t="shared" si="8"/>
        <v>200</v>
      </c>
      <c r="T61" s="35"/>
      <c r="U61" s="35"/>
      <c r="V61" s="35">
        <v>200</v>
      </c>
      <c r="W61" s="35"/>
      <c r="X61" s="35"/>
      <c r="Y61" s="35"/>
      <c r="Z61" s="35"/>
      <c r="AA61" s="35"/>
      <c r="AB61" s="35"/>
      <c r="AC61" s="35"/>
      <c r="AD61" s="48"/>
      <c r="AE61" s="48"/>
      <c r="AF61" s="49"/>
      <c r="AG61" s="49"/>
      <c r="AH61" s="49"/>
      <c r="AI61" s="49"/>
      <c r="AJ61" s="49"/>
      <c r="AK61" s="49"/>
      <c r="AL61" s="49"/>
      <c r="AM61" s="49"/>
      <c r="AN61" s="94"/>
      <c r="AO61" s="49"/>
      <c r="AP61" s="49"/>
      <c r="AQ61" s="2">
        <f t="shared" si="2"/>
        <v>200</v>
      </c>
      <c r="AR61" s="2">
        <f t="shared" si="7"/>
        <v>0</v>
      </c>
      <c r="AS61" s="136">
        <f t="shared" si="3"/>
        <v>0</v>
      </c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</row>
    <row r="62" spans="1:1023" x14ac:dyDescent="0.25">
      <c r="A62">
        <v>57</v>
      </c>
      <c r="B62" s="4" t="s">
        <v>219</v>
      </c>
      <c r="C62" s="18" t="s">
        <v>78</v>
      </c>
      <c r="D62" s="4" t="s">
        <v>86</v>
      </c>
      <c r="E62" s="5"/>
      <c r="F62" s="102">
        <v>376451182</v>
      </c>
      <c r="G62" s="4" t="s">
        <v>202</v>
      </c>
      <c r="H62" s="27"/>
      <c r="I62" s="27"/>
      <c r="J62" s="27"/>
      <c r="K62" s="27"/>
      <c r="L62" s="27"/>
      <c r="M62" s="27"/>
      <c r="N62" s="27"/>
      <c r="O62" s="27"/>
      <c r="P62" s="31">
        <v>-747.23</v>
      </c>
      <c r="Q62" s="41">
        <v>747.23</v>
      </c>
      <c r="R62" s="41">
        <v>8</v>
      </c>
      <c r="S62" s="41">
        <f t="shared" si="8"/>
        <v>739.23</v>
      </c>
      <c r="T62" s="35"/>
      <c r="U62" s="35"/>
      <c r="V62" s="35"/>
      <c r="W62" s="35"/>
      <c r="X62" s="35"/>
      <c r="Y62" s="35">
        <f>699.24-26</f>
        <v>673.24</v>
      </c>
      <c r="Z62" s="35">
        <v>26</v>
      </c>
      <c r="AA62" s="35"/>
      <c r="AB62" s="35"/>
      <c r="AC62" s="35"/>
      <c r="AD62" s="48">
        <v>39.99</v>
      </c>
      <c r="AE62" s="53"/>
      <c r="AF62" s="54"/>
      <c r="AG62" s="49"/>
      <c r="AH62" s="49"/>
      <c r="AI62" s="49"/>
      <c r="AJ62" s="49"/>
      <c r="AK62" s="49"/>
      <c r="AL62" s="49"/>
      <c r="AM62" s="49"/>
      <c r="AN62" s="94"/>
      <c r="AO62" s="49"/>
      <c r="AP62" s="49"/>
      <c r="AQ62" s="2">
        <f t="shared" si="2"/>
        <v>739.23</v>
      </c>
      <c r="AR62" s="2">
        <f t="shared" si="7"/>
        <v>0</v>
      </c>
      <c r="AS62" s="136">
        <f t="shared" si="3"/>
        <v>0</v>
      </c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</row>
    <row r="63" spans="1:1023" x14ac:dyDescent="0.25">
      <c r="A63">
        <v>58</v>
      </c>
      <c r="B63" s="4" t="s">
        <v>219</v>
      </c>
      <c r="C63" s="18" t="s">
        <v>78</v>
      </c>
      <c r="D63" s="89" t="s">
        <v>87</v>
      </c>
      <c r="E63" s="5"/>
      <c r="F63" s="102"/>
      <c r="G63" s="4" t="s">
        <v>203</v>
      </c>
      <c r="H63" s="27"/>
      <c r="I63" s="27"/>
      <c r="J63" s="27"/>
      <c r="K63" s="27"/>
      <c r="L63" s="27"/>
      <c r="M63" s="27"/>
      <c r="N63" s="27"/>
      <c r="O63" s="27"/>
      <c r="P63" s="31">
        <v>-59</v>
      </c>
      <c r="Q63" s="91">
        <v>59</v>
      </c>
      <c r="R63" s="91">
        <v>0</v>
      </c>
      <c r="S63" s="91">
        <f t="shared" si="8"/>
        <v>59</v>
      </c>
      <c r="T63" s="35"/>
      <c r="U63" s="35"/>
      <c r="V63" s="35"/>
      <c r="W63" s="35"/>
      <c r="X63" s="35"/>
      <c r="Y63" s="35">
        <v>59</v>
      </c>
      <c r="Z63" s="35"/>
      <c r="AA63" s="35"/>
      <c r="AB63" s="35"/>
      <c r="AC63" s="35"/>
      <c r="AD63" s="48"/>
      <c r="AE63" s="53"/>
      <c r="AF63" s="54"/>
      <c r="AG63" s="49"/>
      <c r="AH63" s="49"/>
      <c r="AI63" s="49"/>
      <c r="AJ63" s="49"/>
      <c r="AK63" s="49"/>
      <c r="AL63" s="49"/>
      <c r="AM63" s="49"/>
      <c r="AN63" s="94"/>
      <c r="AO63" s="49"/>
      <c r="AP63" s="49"/>
      <c r="AQ63" s="2">
        <f t="shared" si="2"/>
        <v>59</v>
      </c>
      <c r="AR63" s="2">
        <f t="shared" si="7"/>
        <v>0</v>
      </c>
      <c r="AS63" s="2">
        <f t="shared" si="3"/>
        <v>0</v>
      </c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</row>
    <row r="64" spans="1:1023" x14ac:dyDescent="0.25">
      <c r="A64">
        <v>59</v>
      </c>
      <c r="B64" s="4" t="s">
        <v>233</v>
      </c>
      <c r="C64" s="18" t="s">
        <v>78</v>
      </c>
      <c r="D64" s="4" t="s">
        <v>132</v>
      </c>
      <c r="E64" s="5" t="s">
        <v>220</v>
      </c>
      <c r="F64" s="102">
        <v>414891094</v>
      </c>
      <c r="G64" s="4" t="s">
        <v>221</v>
      </c>
      <c r="H64" s="27"/>
      <c r="I64" s="27"/>
      <c r="J64" s="27"/>
      <c r="K64" s="27"/>
      <c r="L64" s="27"/>
      <c r="M64" s="27"/>
      <c r="N64" s="27"/>
      <c r="O64" s="27"/>
      <c r="P64" s="31">
        <v>-81</v>
      </c>
      <c r="Q64" s="41">
        <v>0</v>
      </c>
      <c r="R64" s="41">
        <v>81</v>
      </c>
      <c r="S64" s="41">
        <v>0</v>
      </c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48"/>
      <c r="AE64" s="53"/>
      <c r="AF64" s="54"/>
      <c r="AG64" s="49"/>
      <c r="AH64" s="49"/>
      <c r="AI64" s="49"/>
      <c r="AJ64" s="49"/>
      <c r="AK64" s="49"/>
      <c r="AL64" s="49"/>
      <c r="AM64" s="49"/>
      <c r="AN64" s="94"/>
      <c r="AO64" s="49"/>
      <c r="AP64" s="49"/>
      <c r="AQ64" s="2">
        <f t="shared" si="2"/>
        <v>0</v>
      </c>
      <c r="AR64" s="2">
        <f t="shared" si="7"/>
        <v>0</v>
      </c>
      <c r="AS64" s="136">
        <f t="shared" si="3"/>
        <v>-81</v>
      </c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</row>
    <row r="65" spans="1:1023" x14ac:dyDescent="0.25">
      <c r="A65">
        <v>60</v>
      </c>
      <c r="B65" s="4" t="s">
        <v>224</v>
      </c>
      <c r="C65" s="18" t="s">
        <v>74</v>
      </c>
      <c r="D65" s="4" t="s">
        <v>75</v>
      </c>
      <c r="E65" s="5" t="s">
        <v>225</v>
      </c>
      <c r="F65" s="102">
        <v>553769603</v>
      </c>
      <c r="G65" s="4" t="s">
        <v>226</v>
      </c>
      <c r="H65" s="27"/>
      <c r="I65" s="27"/>
      <c r="J65" s="27"/>
      <c r="K65" s="27"/>
      <c r="L65" s="27"/>
      <c r="M65" s="27"/>
      <c r="N65" s="27"/>
      <c r="O65" s="27"/>
      <c r="P65" s="31">
        <v>-30.06</v>
      </c>
      <c r="Q65" s="41">
        <v>30.06</v>
      </c>
      <c r="R65" s="41">
        <v>1.43</v>
      </c>
      <c r="S65" s="41">
        <f>Q65-R65</f>
        <v>28.63</v>
      </c>
      <c r="T65" s="35">
        <v>28.63</v>
      </c>
      <c r="U65" s="35"/>
      <c r="V65" s="35"/>
      <c r="W65" s="35"/>
      <c r="X65" s="35"/>
      <c r="Y65" s="35"/>
      <c r="Z65" s="35"/>
      <c r="AA65" s="35"/>
      <c r="AB65" s="35"/>
      <c r="AC65" s="35"/>
      <c r="AD65" s="48"/>
      <c r="AE65" s="53"/>
      <c r="AF65" s="54"/>
      <c r="AG65" s="49"/>
      <c r="AH65" s="49"/>
      <c r="AI65" s="49"/>
      <c r="AJ65" s="49"/>
      <c r="AK65" s="49"/>
      <c r="AL65" s="49"/>
      <c r="AM65" s="49"/>
      <c r="AN65" s="94"/>
      <c r="AO65" s="49"/>
      <c r="AP65" s="49"/>
      <c r="AQ65" s="2">
        <f t="shared" si="2"/>
        <v>28.63</v>
      </c>
      <c r="AR65" s="2">
        <f t="shared" si="7"/>
        <v>0</v>
      </c>
      <c r="AS65" s="136">
        <f t="shared" si="3"/>
        <v>0</v>
      </c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</row>
    <row r="66" spans="1:1023" x14ac:dyDescent="0.25">
      <c r="A66">
        <v>61</v>
      </c>
      <c r="B66" s="4" t="s">
        <v>233</v>
      </c>
      <c r="C66" s="18" t="s">
        <v>78</v>
      </c>
      <c r="D66" s="4" t="s">
        <v>86</v>
      </c>
      <c r="E66" s="5" t="s">
        <v>228</v>
      </c>
      <c r="F66" s="102">
        <v>151455525</v>
      </c>
      <c r="G66" s="4" t="s">
        <v>227</v>
      </c>
      <c r="H66" s="27"/>
      <c r="I66" s="27"/>
      <c r="J66" s="27"/>
      <c r="K66" s="27"/>
      <c r="L66" s="27"/>
      <c r="M66" s="27"/>
      <c r="N66" s="27"/>
      <c r="O66" s="27"/>
      <c r="P66" s="31">
        <v>-311.39</v>
      </c>
      <c r="Q66" s="41">
        <v>311.39</v>
      </c>
      <c r="R66" s="41">
        <v>51.9</v>
      </c>
      <c r="S66" s="41">
        <f>Q66-R66</f>
        <v>259.49</v>
      </c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48"/>
      <c r="AE66" s="53"/>
      <c r="AF66" s="54"/>
      <c r="AG66" s="49"/>
      <c r="AH66" s="49">
        <v>259.49</v>
      </c>
      <c r="AI66" s="49"/>
      <c r="AJ66" s="49"/>
      <c r="AK66" s="49"/>
      <c r="AL66" s="49"/>
      <c r="AM66" s="49"/>
      <c r="AN66" s="94"/>
      <c r="AO66" s="49"/>
      <c r="AP66" s="49"/>
      <c r="AQ66" s="2">
        <f t="shared" si="2"/>
        <v>259.49</v>
      </c>
      <c r="AR66" s="2">
        <f t="shared" si="7"/>
        <v>0</v>
      </c>
      <c r="AS66" s="2">
        <f t="shared" si="3"/>
        <v>0</v>
      </c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</row>
    <row r="67" spans="1:1023" x14ac:dyDescent="0.25">
      <c r="A67">
        <v>62</v>
      </c>
      <c r="B67" s="4" t="s">
        <v>233</v>
      </c>
      <c r="C67" s="18" t="s">
        <v>78</v>
      </c>
      <c r="D67" s="4" t="s">
        <v>86</v>
      </c>
      <c r="E67" s="5"/>
      <c r="F67" s="102"/>
      <c r="G67" s="4" t="s">
        <v>229</v>
      </c>
      <c r="H67" s="27"/>
      <c r="I67" s="27"/>
      <c r="J67" s="27"/>
      <c r="K67" s="27"/>
      <c r="L67" s="27"/>
      <c r="M67" s="27"/>
      <c r="N67" s="27"/>
      <c r="O67" s="27"/>
      <c r="P67" s="31">
        <v>-505.59</v>
      </c>
      <c r="Q67" s="41">
        <v>505.59</v>
      </c>
      <c r="R67" s="41">
        <v>0</v>
      </c>
      <c r="S67" s="41">
        <f>Q67-R67</f>
        <v>505.59</v>
      </c>
      <c r="T67" s="35"/>
      <c r="U67" s="35"/>
      <c r="V67" s="35"/>
      <c r="W67" s="35"/>
      <c r="X67" s="35"/>
      <c r="Y67" s="35">
        <f>505.59-26</f>
        <v>479.59</v>
      </c>
      <c r="Z67" s="35">
        <v>26</v>
      </c>
      <c r="AA67" s="35"/>
      <c r="AB67" s="35"/>
      <c r="AC67" s="35"/>
      <c r="AD67" s="48"/>
      <c r="AE67" s="53"/>
      <c r="AF67" s="54"/>
      <c r="AG67" s="49"/>
      <c r="AH67" s="49"/>
      <c r="AI67" s="49"/>
      <c r="AJ67" s="49"/>
      <c r="AK67" s="49"/>
      <c r="AL67" s="49"/>
      <c r="AM67" s="49"/>
      <c r="AN67" s="94"/>
      <c r="AO67" s="49"/>
      <c r="AP67" s="49"/>
      <c r="AQ67" s="2">
        <f t="shared" si="2"/>
        <v>505.59</v>
      </c>
      <c r="AR67" s="2">
        <f t="shared" si="7"/>
        <v>0</v>
      </c>
      <c r="AS67" s="136">
        <f t="shared" si="3"/>
        <v>0</v>
      </c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</row>
    <row r="68" spans="1:1023" x14ac:dyDescent="0.25">
      <c r="A68">
        <v>63</v>
      </c>
      <c r="B68" s="4" t="s">
        <v>233</v>
      </c>
      <c r="C68" s="18" t="s">
        <v>78</v>
      </c>
      <c r="D68" s="4" t="s">
        <v>87</v>
      </c>
      <c r="E68" s="5"/>
      <c r="F68" s="102"/>
      <c r="G68" s="4" t="s">
        <v>230</v>
      </c>
      <c r="H68" s="27"/>
      <c r="I68" s="27"/>
      <c r="J68" s="27"/>
      <c r="K68" s="27"/>
      <c r="L68" s="27"/>
      <c r="M68" s="27"/>
      <c r="N68" s="27"/>
      <c r="O68" s="27"/>
      <c r="P68" s="31">
        <v>-10.6</v>
      </c>
      <c r="Q68" s="41">
        <v>10.6</v>
      </c>
      <c r="R68" s="41">
        <v>0</v>
      </c>
      <c r="S68" s="41">
        <f>Q68-R68</f>
        <v>10.6</v>
      </c>
      <c r="T68" s="35"/>
      <c r="U68" s="35"/>
      <c r="V68" s="35"/>
      <c r="W68" s="35"/>
      <c r="X68" s="35"/>
      <c r="Y68" s="35">
        <v>10.6</v>
      </c>
      <c r="Z68" s="35"/>
      <c r="AA68" s="35"/>
      <c r="AB68" s="35"/>
      <c r="AC68" s="35"/>
      <c r="AD68" s="48"/>
      <c r="AE68" s="53"/>
      <c r="AF68" s="54"/>
      <c r="AG68" s="49"/>
      <c r="AH68" s="49"/>
      <c r="AI68" s="49"/>
      <c r="AJ68" s="49"/>
      <c r="AK68" s="49"/>
      <c r="AL68" s="49"/>
      <c r="AM68" s="49"/>
      <c r="AN68" s="94"/>
      <c r="AO68" s="49"/>
      <c r="AP68" s="49"/>
      <c r="AQ68" s="2">
        <f t="shared" si="2"/>
        <v>10.6</v>
      </c>
      <c r="AR68" s="2">
        <f t="shared" si="7"/>
        <v>0</v>
      </c>
      <c r="AS68" s="136">
        <f t="shared" si="3"/>
        <v>0</v>
      </c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</row>
    <row r="69" spans="1:1023" x14ac:dyDescent="0.25">
      <c r="A69">
        <v>64</v>
      </c>
      <c r="B69" s="4" t="s">
        <v>231</v>
      </c>
      <c r="C69" s="18"/>
      <c r="D69" s="4" t="s">
        <v>136</v>
      </c>
      <c r="E69" s="5" t="s">
        <v>232</v>
      </c>
      <c r="F69" s="102"/>
      <c r="G69" s="4" t="s">
        <v>232</v>
      </c>
      <c r="H69" s="27"/>
      <c r="I69" s="27">
        <v>34.119999999999997</v>
      </c>
      <c r="J69" s="27"/>
      <c r="K69" s="27"/>
      <c r="L69" s="27"/>
      <c r="M69" s="27"/>
      <c r="N69" s="27"/>
      <c r="O69" s="27"/>
      <c r="P69" s="31">
        <v>34.119999999999997</v>
      </c>
      <c r="Q69" s="41"/>
      <c r="R69" s="41"/>
      <c r="S69" s="41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48"/>
      <c r="AE69" s="53"/>
      <c r="AF69" s="54"/>
      <c r="AG69" s="49"/>
      <c r="AH69" s="49"/>
      <c r="AI69" s="49"/>
      <c r="AJ69" s="49"/>
      <c r="AK69" s="49"/>
      <c r="AL69" s="49"/>
      <c r="AM69" s="49"/>
      <c r="AN69" s="94"/>
      <c r="AO69" s="49"/>
      <c r="AP69" s="49"/>
      <c r="AQ69" s="2">
        <f t="shared" si="2"/>
        <v>0</v>
      </c>
      <c r="AR69" s="2">
        <f t="shared" ref="AR69:AR78" si="9">AQ69-S69</f>
        <v>0</v>
      </c>
      <c r="AS69" s="2">
        <f t="shared" si="3"/>
        <v>0</v>
      </c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</row>
    <row r="70" spans="1:1023" x14ac:dyDescent="0.25">
      <c r="A70">
        <v>65</v>
      </c>
      <c r="B70" s="4" t="s">
        <v>231</v>
      </c>
      <c r="C70" s="18" t="s">
        <v>74</v>
      </c>
      <c r="D70" s="4" t="s">
        <v>136</v>
      </c>
      <c r="E70" s="5"/>
      <c r="F70" s="102"/>
      <c r="G70" s="4" t="s">
        <v>137</v>
      </c>
      <c r="H70" s="27"/>
      <c r="I70" s="27"/>
      <c r="J70" s="27"/>
      <c r="K70" s="27"/>
      <c r="L70" s="27"/>
      <c r="M70" s="27"/>
      <c r="N70" s="27"/>
      <c r="O70" s="27"/>
      <c r="P70" s="31">
        <v>-18</v>
      </c>
      <c r="Q70" s="41">
        <v>18</v>
      </c>
      <c r="R70" s="41">
        <v>0</v>
      </c>
      <c r="S70" s="41">
        <f t="shared" ref="S70:S78" si="10">Q70-R70</f>
        <v>18</v>
      </c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48"/>
      <c r="AE70" s="53"/>
      <c r="AF70" s="54">
        <v>18</v>
      </c>
      <c r="AG70" s="49"/>
      <c r="AH70" s="49"/>
      <c r="AI70" s="49"/>
      <c r="AJ70" s="49"/>
      <c r="AK70" s="49"/>
      <c r="AL70" s="49"/>
      <c r="AM70" s="49"/>
      <c r="AN70" s="94"/>
      <c r="AO70" s="49"/>
      <c r="AP70" s="49"/>
      <c r="AQ70" s="2">
        <f t="shared" si="2"/>
        <v>18</v>
      </c>
      <c r="AR70" s="2">
        <f t="shared" si="9"/>
        <v>0</v>
      </c>
      <c r="AS70" s="136">
        <f t="shared" si="3"/>
        <v>0</v>
      </c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</row>
    <row r="71" spans="1:1023" x14ac:dyDescent="0.25">
      <c r="A71">
        <v>66</v>
      </c>
      <c r="B71" s="4" t="s">
        <v>251</v>
      </c>
      <c r="C71" s="18"/>
      <c r="D71" s="4" t="s">
        <v>120</v>
      </c>
      <c r="E71" s="5" t="s">
        <v>234</v>
      </c>
      <c r="F71" s="102"/>
      <c r="G71" s="4" t="s">
        <v>235</v>
      </c>
      <c r="H71" s="27"/>
      <c r="I71" s="27"/>
      <c r="J71" s="27"/>
      <c r="K71" s="27"/>
      <c r="L71" s="27"/>
      <c r="M71" s="27"/>
      <c r="N71" s="27"/>
      <c r="O71" s="27"/>
      <c r="P71" s="31">
        <v>-47</v>
      </c>
      <c r="Q71" s="41">
        <v>47</v>
      </c>
      <c r="R71" s="41">
        <v>0</v>
      </c>
      <c r="S71" s="41">
        <f t="shared" si="10"/>
        <v>47</v>
      </c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48"/>
      <c r="AE71" s="53"/>
      <c r="AF71" s="54"/>
      <c r="AG71" s="49"/>
      <c r="AH71" s="49"/>
      <c r="AI71" s="49">
        <v>47</v>
      </c>
      <c r="AJ71" s="49"/>
      <c r="AK71" s="49"/>
      <c r="AL71" s="49"/>
      <c r="AM71" s="49"/>
      <c r="AN71" s="94"/>
      <c r="AO71" s="49"/>
      <c r="AP71" s="49"/>
      <c r="AQ71" s="2">
        <f t="shared" si="2"/>
        <v>47</v>
      </c>
      <c r="AR71" s="2">
        <f t="shared" si="9"/>
        <v>0</v>
      </c>
      <c r="AS71" s="136">
        <f t="shared" si="3"/>
        <v>0</v>
      </c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</row>
    <row r="72" spans="1:1023" x14ac:dyDescent="0.25">
      <c r="A72">
        <v>67</v>
      </c>
      <c r="B72" s="4" t="s">
        <v>241</v>
      </c>
      <c r="C72" s="18" t="s">
        <v>74</v>
      </c>
      <c r="D72" s="4" t="s">
        <v>75</v>
      </c>
      <c r="E72" s="5" t="s">
        <v>236</v>
      </c>
      <c r="F72" s="102">
        <v>553769603</v>
      </c>
      <c r="G72" s="4" t="s">
        <v>237</v>
      </c>
      <c r="H72" s="27"/>
      <c r="I72" s="27"/>
      <c r="J72" s="27"/>
      <c r="K72" s="27"/>
      <c r="L72" s="27"/>
      <c r="M72" s="27"/>
      <c r="N72" s="27"/>
      <c r="O72" s="27"/>
      <c r="P72" s="31">
        <v>-32.43</v>
      </c>
      <c r="Q72" s="41">
        <v>32.43</v>
      </c>
      <c r="R72" s="41">
        <v>1.53</v>
      </c>
      <c r="S72" s="41">
        <f t="shared" si="10"/>
        <v>30.9</v>
      </c>
      <c r="T72" s="35">
        <v>30.9</v>
      </c>
      <c r="U72" s="35"/>
      <c r="V72" s="35"/>
      <c r="W72" s="35"/>
      <c r="X72" s="35"/>
      <c r="Y72" s="35"/>
      <c r="Z72" s="35"/>
      <c r="AA72" s="35"/>
      <c r="AB72" s="35"/>
      <c r="AC72" s="35"/>
      <c r="AD72" s="48"/>
      <c r="AE72" s="53"/>
      <c r="AF72" s="54"/>
      <c r="AG72" s="49"/>
      <c r="AH72" s="49"/>
      <c r="AI72" s="49"/>
      <c r="AJ72" s="49"/>
      <c r="AK72" s="49"/>
      <c r="AL72" s="49"/>
      <c r="AM72" s="49"/>
      <c r="AN72" s="94"/>
      <c r="AO72" s="49"/>
      <c r="AP72" s="49"/>
      <c r="AQ72" s="2">
        <f t="shared" ref="AQ72:AQ81" si="11">SUM(T72:AP72)</f>
        <v>30.9</v>
      </c>
      <c r="AR72" s="2">
        <f t="shared" si="9"/>
        <v>0</v>
      </c>
      <c r="AS72" s="2">
        <f t="shared" si="3"/>
        <v>0</v>
      </c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</row>
    <row r="73" spans="1:1023" x14ac:dyDescent="0.25">
      <c r="A73">
        <v>68</v>
      </c>
      <c r="B73" s="4" t="s">
        <v>251</v>
      </c>
      <c r="C73" s="18" t="s">
        <v>78</v>
      </c>
      <c r="D73" s="4" t="s">
        <v>82</v>
      </c>
      <c r="E73" s="5"/>
      <c r="F73" s="102"/>
      <c r="G73" s="4" t="s">
        <v>238</v>
      </c>
      <c r="H73" s="27"/>
      <c r="I73" s="27"/>
      <c r="J73" s="27"/>
      <c r="K73" s="27"/>
      <c r="L73" s="27"/>
      <c r="M73" s="27"/>
      <c r="N73" s="27"/>
      <c r="O73" s="27"/>
      <c r="P73" s="31">
        <v>-105</v>
      </c>
      <c r="Q73" s="41">
        <v>105</v>
      </c>
      <c r="R73" s="41">
        <v>0</v>
      </c>
      <c r="S73" s="41">
        <f t="shared" si="10"/>
        <v>105</v>
      </c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48"/>
      <c r="AE73" s="53"/>
      <c r="AF73" s="54"/>
      <c r="AG73" s="49"/>
      <c r="AH73" s="49">
        <v>105</v>
      </c>
      <c r="AI73" s="49"/>
      <c r="AJ73" s="49"/>
      <c r="AK73" s="49"/>
      <c r="AL73" s="49"/>
      <c r="AM73" s="49"/>
      <c r="AN73" s="94"/>
      <c r="AO73" s="49"/>
      <c r="AP73" s="49"/>
      <c r="AQ73" s="2">
        <f t="shared" si="11"/>
        <v>105</v>
      </c>
      <c r="AR73" s="2">
        <f t="shared" si="9"/>
        <v>0</v>
      </c>
      <c r="AS73" s="136">
        <f t="shared" ref="AS73:AS93" si="12">Q73-R73-S73</f>
        <v>0</v>
      </c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</row>
    <row r="74" spans="1:1023" x14ac:dyDescent="0.25">
      <c r="A74">
        <v>69</v>
      </c>
      <c r="B74" s="4" t="s">
        <v>251</v>
      </c>
      <c r="C74" s="18" t="s">
        <v>78</v>
      </c>
      <c r="D74" s="4" t="s">
        <v>239</v>
      </c>
      <c r="E74" s="5"/>
      <c r="F74" s="102"/>
      <c r="G74" s="4" t="s">
        <v>240</v>
      </c>
      <c r="H74" s="27"/>
      <c r="I74" s="27"/>
      <c r="J74" s="27"/>
      <c r="K74" s="27"/>
      <c r="L74" s="27"/>
      <c r="M74" s="27"/>
      <c r="N74" s="27"/>
      <c r="O74" s="27"/>
      <c r="P74" s="31">
        <v>-50</v>
      </c>
      <c r="Q74" s="41">
        <v>50</v>
      </c>
      <c r="R74" s="41">
        <v>0</v>
      </c>
      <c r="S74" s="41">
        <f t="shared" si="10"/>
        <v>50</v>
      </c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48"/>
      <c r="AE74" s="53"/>
      <c r="AF74" s="54"/>
      <c r="AG74" s="49"/>
      <c r="AH74" s="49"/>
      <c r="AI74" s="49"/>
      <c r="AJ74" s="49"/>
      <c r="AK74" s="49"/>
      <c r="AL74" s="49"/>
      <c r="AM74" s="49"/>
      <c r="AN74" s="94">
        <v>50</v>
      </c>
      <c r="AO74" s="49"/>
      <c r="AP74" s="49"/>
      <c r="AQ74" s="2">
        <f t="shared" si="11"/>
        <v>50</v>
      </c>
      <c r="AR74" s="2">
        <f t="shared" si="9"/>
        <v>0</v>
      </c>
      <c r="AS74" s="136">
        <f t="shared" si="12"/>
        <v>0</v>
      </c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</row>
    <row r="75" spans="1:1023" x14ac:dyDescent="0.25">
      <c r="A75">
        <v>70</v>
      </c>
      <c r="B75" s="4" t="s">
        <v>251</v>
      </c>
      <c r="C75" s="18" t="s">
        <v>78</v>
      </c>
      <c r="D75" s="4" t="s">
        <v>242</v>
      </c>
      <c r="E75" s="5" t="s">
        <v>243</v>
      </c>
      <c r="F75" s="102">
        <v>650673044</v>
      </c>
      <c r="G75" s="4" t="s">
        <v>244</v>
      </c>
      <c r="H75" s="27"/>
      <c r="I75" s="27"/>
      <c r="J75" s="27"/>
      <c r="K75" s="27"/>
      <c r="L75" s="27"/>
      <c r="M75" s="27"/>
      <c r="N75" s="27"/>
      <c r="O75" s="27"/>
      <c r="P75" s="31">
        <v>-1528.8</v>
      </c>
      <c r="Q75" s="41">
        <v>1528.8</v>
      </c>
      <c r="R75" s="41">
        <v>254.8</v>
      </c>
      <c r="S75" s="41">
        <f t="shared" si="10"/>
        <v>1274</v>
      </c>
      <c r="T75" s="35"/>
      <c r="U75" s="35"/>
      <c r="V75" s="35"/>
      <c r="W75" s="35"/>
      <c r="X75" s="35">
        <v>1274</v>
      </c>
      <c r="Y75" s="35"/>
      <c r="Z75" s="35"/>
      <c r="AA75" s="35"/>
      <c r="AB75" s="35"/>
      <c r="AC75" s="35"/>
      <c r="AD75" s="48"/>
      <c r="AE75" s="53"/>
      <c r="AF75" s="54"/>
      <c r="AG75" s="49"/>
      <c r="AH75" s="49"/>
      <c r="AI75" s="49"/>
      <c r="AJ75" s="49"/>
      <c r="AK75" s="49"/>
      <c r="AL75" s="49"/>
      <c r="AM75" s="49"/>
      <c r="AN75" s="94"/>
      <c r="AO75" s="49"/>
      <c r="AP75" s="49"/>
      <c r="AQ75" s="2">
        <f t="shared" si="11"/>
        <v>1274</v>
      </c>
      <c r="AR75" s="2">
        <f t="shared" si="9"/>
        <v>0</v>
      </c>
      <c r="AS75" s="2">
        <f t="shared" si="12"/>
        <v>0</v>
      </c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</row>
    <row r="76" spans="1:1023" x14ac:dyDescent="0.25">
      <c r="A76">
        <v>71</v>
      </c>
      <c r="B76" s="4" t="s">
        <v>251</v>
      </c>
      <c r="C76" s="18" t="s">
        <v>78</v>
      </c>
      <c r="D76" s="4" t="s">
        <v>86</v>
      </c>
      <c r="E76" s="5"/>
      <c r="F76" s="102"/>
      <c r="G76" s="4" t="s">
        <v>245</v>
      </c>
      <c r="H76" s="27"/>
      <c r="I76" s="27"/>
      <c r="J76" s="27"/>
      <c r="K76" s="27"/>
      <c r="L76" s="27"/>
      <c r="M76" s="27"/>
      <c r="N76" s="27"/>
      <c r="O76" s="27"/>
      <c r="P76" s="31">
        <v>-505.79</v>
      </c>
      <c r="Q76" s="41">
        <v>505.79</v>
      </c>
      <c r="R76" s="41">
        <v>0</v>
      </c>
      <c r="S76" s="41">
        <f t="shared" si="10"/>
        <v>505.79</v>
      </c>
      <c r="T76" s="35"/>
      <c r="U76" s="35"/>
      <c r="V76" s="35"/>
      <c r="W76" s="35"/>
      <c r="X76" s="35"/>
      <c r="Y76" s="35">
        <f>505.79-26</f>
        <v>479.79</v>
      </c>
      <c r="Z76" s="35">
        <v>26</v>
      </c>
      <c r="AA76" s="35"/>
      <c r="AB76" s="35"/>
      <c r="AC76" s="35"/>
      <c r="AD76" s="48"/>
      <c r="AE76" s="53"/>
      <c r="AF76" s="54"/>
      <c r="AG76" s="49"/>
      <c r="AH76" s="49"/>
      <c r="AI76" s="49"/>
      <c r="AJ76" s="49"/>
      <c r="AK76" s="49"/>
      <c r="AL76" s="49"/>
      <c r="AM76" s="49"/>
      <c r="AN76" s="94"/>
      <c r="AO76" s="49"/>
      <c r="AP76" s="49"/>
      <c r="AQ76" s="2">
        <f t="shared" si="11"/>
        <v>505.79</v>
      </c>
      <c r="AR76" s="2">
        <f t="shared" si="9"/>
        <v>0</v>
      </c>
      <c r="AS76" s="136">
        <f t="shared" si="12"/>
        <v>0</v>
      </c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</row>
    <row r="77" spans="1:1023" x14ac:dyDescent="0.25">
      <c r="A77">
        <v>72</v>
      </c>
      <c r="B77" s="4" t="s">
        <v>251</v>
      </c>
      <c r="C77" s="18" t="s">
        <v>78</v>
      </c>
      <c r="D77" s="4" t="s">
        <v>87</v>
      </c>
      <c r="E77" s="5"/>
      <c r="F77" s="102"/>
      <c r="G77" s="4" t="s">
        <v>246</v>
      </c>
      <c r="H77" s="27"/>
      <c r="I77" s="27"/>
      <c r="J77" s="27"/>
      <c r="K77" s="27"/>
      <c r="L77" s="27"/>
      <c r="M77" s="27"/>
      <c r="N77" s="27"/>
      <c r="O77" s="27"/>
      <c r="P77" s="31">
        <v>-10.4</v>
      </c>
      <c r="Q77" s="41">
        <v>10.4</v>
      </c>
      <c r="R77" s="41">
        <v>0</v>
      </c>
      <c r="S77" s="41">
        <f t="shared" si="10"/>
        <v>10.4</v>
      </c>
      <c r="T77" s="35"/>
      <c r="U77" s="35"/>
      <c r="V77" s="35"/>
      <c r="W77" s="35"/>
      <c r="X77" s="35"/>
      <c r="Y77" s="35">
        <v>10.4</v>
      </c>
      <c r="Z77" s="35"/>
      <c r="AA77" s="35"/>
      <c r="AB77" s="35"/>
      <c r="AC77" s="35"/>
      <c r="AD77" s="48"/>
      <c r="AE77" s="53"/>
      <c r="AF77" s="54"/>
      <c r="AG77" s="49"/>
      <c r="AH77" s="49"/>
      <c r="AI77" s="49"/>
      <c r="AJ77" s="49"/>
      <c r="AK77" s="49"/>
      <c r="AL77" s="49"/>
      <c r="AM77" s="49"/>
      <c r="AN77" s="94"/>
      <c r="AO77" s="49"/>
      <c r="AP77" s="49"/>
      <c r="AQ77" s="2">
        <f t="shared" si="11"/>
        <v>10.4</v>
      </c>
      <c r="AR77" s="2">
        <f t="shared" si="9"/>
        <v>0</v>
      </c>
      <c r="AS77" s="136">
        <f t="shared" si="12"/>
        <v>0</v>
      </c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</row>
    <row r="78" spans="1:1023" x14ac:dyDescent="0.25">
      <c r="A78">
        <v>73</v>
      </c>
      <c r="B78" s="4" t="s">
        <v>251</v>
      </c>
      <c r="C78" s="18" t="s">
        <v>78</v>
      </c>
      <c r="D78" s="4" t="s">
        <v>86</v>
      </c>
      <c r="E78" s="5"/>
      <c r="F78" s="102" t="s">
        <v>248</v>
      </c>
      <c r="G78" s="4" t="s">
        <v>247</v>
      </c>
      <c r="H78" s="27"/>
      <c r="I78" s="27"/>
      <c r="J78" s="27"/>
      <c r="K78" s="27"/>
      <c r="L78" s="27"/>
      <c r="M78" s="27"/>
      <c r="N78" s="27"/>
      <c r="O78" s="27"/>
      <c r="P78" s="31">
        <v>-14.99</v>
      </c>
      <c r="Q78" s="41">
        <v>14.99</v>
      </c>
      <c r="R78" s="41">
        <v>2.5</v>
      </c>
      <c r="S78" s="41">
        <f t="shared" si="10"/>
        <v>12.49</v>
      </c>
      <c r="T78" s="35"/>
      <c r="U78" s="35"/>
      <c r="V78" s="35"/>
      <c r="W78" s="35"/>
      <c r="X78" s="35"/>
      <c r="Y78" s="35"/>
      <c r="Z78" s="35">
        <v>12.49</v>
      </c>
      <c r="AA78" s="35"/>
      <c r="AB78" s="35"/>
      <c r="AC78" s="35"/>
      <c r="AD78" s="48"/>
      <c r="AE78" s="53"/>
      <c r="AF78" s="54"/>
      <c r="AG78" s="49"/>
      <c r="AH78" s="49"/>
      <c r="AI78" s="49"/>
      <c r="AJ78" s="49"/>
      <c r="AK78" s="49"/>
      <c r="AL78" s="49"/>
      <c r="AM78" s="49"/>
      <c r="AN78" s="94"/>
      <c r="AO78" s="49"/>
      <c r="AP78" s="49"/>
      <c r="AQ78" s="2">
        <f t="shared" si="11"/>
        <v>12.49</v>
      </c>
      <c r="AR78" s="2">
        <f t="shared" si="9"/>
        <v>0</v>
      </c>
      <c r="AS78" s="2">
        <f t="shared" si="12"/>
        <v>0</v>
      </c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</row>
    <row r="79" spans="1:1023" x14ac:dyDescent="0.25">
      <c r="A79">
        <v>74</v>
      </c>
      <c r="B79" s="4" t="s">
        <v>250</v>
      </c>
      <c r="C79" s="18"/>
      <c r="D79" s="4" t="s">
        <v>252</v>
      </c>
      <c r="E79" s="5"/>
      <c r="F79" s="102"/>
      <c r="G79" s="4" t="s">
        <v>253</v>
      </c>
      <c r="H79" s="27"/>
      <c r="I79" s="27"/>
      <c r="J79" s="27"/>
      <c r="K79" s="27">
        <v>50</v>
      </c>
      <c r="L79" s="27"/>
      <c r="M79" s="27"/>
      <c r="N79" s="27"/>
      <c r="O79" s="27"/>
      <c r="P79" s="31">
        <v>50</v>
      </c>
      <c r="Q79" s="41"/>
      <c r="R79" s="41"/>
      <c r="S79" s="41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48"/>
      <c r="AE79" s="53"/>
      <c r="AF79" s="54"/>
      <c r="AG79" s="49"/>
      <c r="AH79" s="49"/>
      <c r="AI79" s="49"/>
      <c r="AJ79" s="49"/>
      <c r="AK79" s="49"/>
      <c r="AL79" s="49"/>
      <c r="AM79" s="49"/>
      <c r="AN79" s="94"/>
      <c r="AO79" s="49"/>
      <c r="AP79" s="49"/>
      <c r="AQ79" s="2">
        <f t="shared" si="11"/>
        <v>0</v>
      </c>
      <c r="AR79" s="2">
        <f t="shared" ref="AR79:AR93" si="13">AQ79-S79</f>
        <v>0</v>
      </c>
      <c r="AS79" s="136">
        <f t="shared" si="12"/>
        <v>0</v>
      </c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</row>
    <row r="80" spans="1:1023" x14ac:dyDescent="0.25">
      <c r="A80">
        <v>75</v>
      </c>
      <c r="B80" s="4" t="s">
        <v>262</v>
      </c>
      <c r="C80" s="18" t="s">
        <v>78</v>
      </c>
      <c r="D80" s="4" t="s">
        <v>252</v>
      </c>
      <c r="E80" s="5"/>
      <c r="F80" s="102"/>
      <c r="G80" s="4" t="s">
        <v>254</v>
      </c>
      <c r="H80" s="27"/>
      <c r="I80" s="27"/>
      <c r="J80" s="27"/>
      <c r="K80" s="27"/>
      <c r="L80" s="27"/>
      <c r="M80" s="27"/>
      <c r="N80" s="27"/>
      <c r="O80" s="27"/>
      <c r="P80" s="31">
        <v>-187.55</v>
      </c>
      <c r="Q80" s="41">
        <v>187.55</v>
      </c>
      <c r="R80" s="41">
        <v>0</v>
      </c>
      <c r="S80" s="41">
        <f t="shared" ref="S80:S90" si="14">Q80-R80</f>
        <v>187.55</v>
      </c>
      <c r="T80" s="35"/>
      <c r="U80" s="35"/>
      <c r="V80" s="35"/>
      <c r="W80" s="35"/>
      <c r="X80" s="35">
        <v>187.55</v>
      </c>
      <c r="Y80" s="35"/>
      <c r="Z80" s="35"/>
      <c r="AA80" s="35"/>
      <c r="AB80" s="35"/>
      <c r="AC80" s="35"/>
      <c r="AD80" s="48"/>
      <c r="AE80" s="53"/>
      <c r="AF80" s="54"/>
      <c r="AG80" s="49"/>
      <c r="AH80" s="49"/>
      <c r="AI80" s="49"/>
      <c r="AJ80" s="49"/>
      <c r="AK80" s="49"/>
      <c r="AL80" s="49"/>
      <c r="AM80" s="49"/>
      <c r="AN80" s="94"/>
      <c r="AO80" s="49"/>
      <c r="AP80" s="49"/>
      <c r="AQ80" s="2">
        <f t="shared" si="11"/>
        <v>187.55</v>
      </c>
      <c r="AR80" s="2">
        <f t="shared" si="13"/>
        <v>0</v>
      </c>
      <c r="AS80" s="136">
        <f t="shared" si="12"/>
        <v>0</v>
      </c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</row>
    <row r="81" spans="1:1023" x14ac:dyDescent="0.25">
      <c r="A81">
        <v>76</v>
      </c>
      <c r="B81" s="4" t="s">
        <v>256</v>
      </c>
      <c r="C81" s="18" t="s">
        <v>74</v>
      </c>
      <c r="D81" s="4" t="s">
        <v>75</v>
      </c>
      <c r="E81" s="5" t="s">
        <v>257</v>
      </c>
      <c r="F81" s="102">
        <v>553769603</v>
      </c>
      <c r="G81" s="4" t="s">
        <v>258</v>
      </c>
      <c r="H81" s="27"/>
      <c r="I81" s="27"/>
      <c r="J81" s="27"/>
      <c r="K81" s="27"/>
      <c r="L81" s="27"/>
      <c r="M81" s="27"/>
      <c r="N81" s="27"/>
      <c r="O81" s="27"/>
      <c r="P81" s="31">
        <v>-29.27</v>
      </c>
      <c r="Q81" s="41">
        <v>29.27</v>
      </c>
      <c r="R81" s="41">
        <v>1.39</v>
      </c>
      <c r="S81" s="41">
        <f t="shared" si="14"/>
        <v>27.88</v>
      </c>
      <c r="T81" s="35">
        <v>27.88</v>
      </c>
      <c r="U81" s="35"/>
      <c r="V81" s="35"/>
      <c r="W81" s="35"/>
      <c r="X81" s="35"/>
      <c r="Y81" s="35"/>
      <c r="Z81" s="35"/>
      <c r="AA81" s="35"/>
      <c r="AB81" s="35"/>
      <c r="AC81" s="35"/>
      <c r="AD81" s="48"/>
      <c r="AE81" s="53"/>
      <c r="AF81" s="54"/>
      <c r="AG81" s="49"/>
      <c r="AH81" s="49"/>
      <c r="AI81" s="49"/>
      <c r="AJ81" s="49"/>
      <c r="AK81" s="49"/>
      <c r="AL81" s="49"/>
      <c r="AM81" s="49"/>
      <c r="AN81" s="94"/>
      <c r="AO81" s="49"/>
      <c r="AP81" s="49"/>
      <c r="AQ81" s="2">
        <f t="shared" si="11"/>
        <v>27.88</v>
      </c>
      <c r="AR81" s="2">
        <f t="shared" si="13"/>
        <v>0</v>
      </c>
      <c r="AS81" s="2">
        <f t="shared" si="12"/>
        <v>0</v>
      </c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</row>
    <row r="82" spans="1:1023" x14ac:dyDescent="0.25">
      <c r="A82">
        <v>77</v>
      </c>
      <c r="B82" s="4" t="s">
        <v>262</v>
      </c>
      <c r="C82" s="18" t="s">
        <v>78</v>
      </c>
      <c r="D82" s="4" t="s">
        <v>86</v>
      </c>
      <c r="E82" s="5" t="s">
        <v>264</v>
      </c>
      <c r="F82" s="102">
        <v>211502667</v>
      </c>
      <c r="G82" s="4" t="s">
        <v>255</v>
      </c>
      <c r="H82" s="27"/>
      <c r="I82" s="27"/>
      <c r="J82" s="27"/>
      <c r="K82" s="27"/>
      <c r="L82" s="27"/>
      <c r="M82" s="27"/>
      <c r="N82" s="27"/>
      <c r="O82" s="27"/>
      <c r="P82" s="31">
        <v>-1432.8</v>
      </c>
      <c r="Q82" s="41">
        <v>1432.8</v>
      </c>
      <c r="R82" s="41">
        <v>238.8</v>
      </c>
      <c r="S82" s="41">
        <f t="shared" si="14"/>
        <v>1194</v>
      </c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48"/>
      <c r="AE82" s="53"/>
      <c r="AF82" s="54"/>
      <c r="AG82" s="49"/>
      <c r="AH82" s="49">
        <v>1194</v>
      </c>
      <c r="AI82" s="49"/>
      <c r="AJ82" s="49"/>
      <c r="AK82" s="49"/>
      <c r="AL82" s="49"/>
      <c r="AM82" s="49"/>
      <c r="AN82" s="94"/>
      <c r="AO82" s="49"/>
      <c r="AP82" s="49"/>
      <c r="AQ82" s="2">
        <f t="shared" ref="AQ82:AQ93" si="15">SUM(T82:AP82)</f>
        <v>1194</v>
      </c>
      <c r="AR82" s="2">
        <f t="shared" si="13"/>
        <v>0</v>
      </c>
      <c r="AS82" s="136">
        <f t="shared" si="12"/>
        <v>0</v>
      </c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</row>
    <row r="83" spans="1:1023" x14ac:dyDescent="0.25">
      <c r="A83">
        <v>78</v>
      </c>
      <c r="B83" s="4" t="s">
        <v>262</v>
      </c>
      <c r="C83" s="18" t="s">
        <v>78</v>
      </c>
      <c r="D83" s="4" t="s">
        <v>86</v>
      </c>
      <c r="E83" s="5"/>
      <c r="F83" s="102"/>
      <c r="G83" s="4" t="s">
        <v>259</v>
      </c>
      <c r="H83" s="27"/>
      <c r="I83" s="27"/>
      <c r="J83" s="27"/>
      <c r="K83" s="27"/>
      <c r="L83" s="27"/>
      <c r="M83" s="27"/>
      <c r="N83" s="27"/>
      <c r="O83" s="27"/>
      <c r="P83" s="31">
        <v>-505.59</v>
      </c>
      <c r="Q83" s="41">
        <v>505.59</v>
      </c>
      <c r="R83" s="41">
        <v>0</v>
      </c>
      <c r="S83" s="41">
        <f t="shared" si="14"/>
        <v>505.59</v>
      </c>
      <c r="T83" s="35"/>
      <c r="U83" s="35"/>
      <c r="V83" s="35"/>
      <c r="W83" s="35"/>
      <c r="X83" s="35"/>
      <c r="Y83" s="35">
        <f>505.59-26</f>
        <v>479.59</v>
      </c>
      <c r="Z83" s="35">
        <v>26</v>
      </c>
      <c r="AA83" s="35"/>
      <c r="AB83" s="35"/>
      <c r="AC83" s="35"/>
      <c r="AD83" s="48"/>
      <c r="AE83" s="53"/>
      <c r="AF83" s="54"/>
      <c r="AG83" s="49"/>
      <c r="AH83" s="49"/>
      <c r="AI83" s="49"/>
      <c r="AJ83" s="49"/>
      <c r="AK83" s="49"/>
      <c r="AL83" s="49"/>
      <c r="AM83" s="49"/>
      <c r="AN83" s="94"/>
      <c r="AO83" s="49"/>
      <c r="AP83" s="49"/>
      <c r="AQ83" s="2">
        <f t="shared" si="15"/>
        <v>505.59</v>
      </c>
      <c r="AR83" s="2">
        <f t="shared" si="13"/>
        <v>0</v>
      </c>
      <c r="AS83" s="136">
        <f t="shared" si="12"/>
        <v>0</v>
      </c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</row>
    <row r="84" spans="1:1023" x14ac:dyDescent="0.25">
      <c r="A84">
        <v>79</v>
      </c>
      <c r="B84" s="4" t="s">
        <v>262</v>
      </c>
      <c r="C84" s="18" t="s">
        <v>78</v>
      </c>
      <c r="D84" s="4" t="s">
        <v>87</v>
      </c>
      <c r="E84" s="5"/>
      <c r="F84" s="102"/>
      <c r="G84" s="4" t="s">
        <v>260</v>
      </c>
      <c r="H84" s="27"/>
      <c r="I84" s="27"/>
      <c r="J84" s="27"/>
      <c r="K84" s="27"/>
      <c r="L84" s="27"/>
      <c r="M84" s="27"/>
      <c r="N84" s="27"/>
      <c r="O84" s="27"/>
      <c r="P84" s="31">
        <v>-10.6</v>
      </c>
      <c r="Q84" s="41">
        <v>10.6</v>
      </c>
      <c r="R84" s="41">
        <v>0</v>
      </c>
      <c r="S84" s="41">
        <f t="shared" si="14"/>
        <v>10.6</v>
      </c>
      <c r="T84" s="35"/>
      <c r="U84" s="35"/>
      <c r="V84" s="35"/>
      <c r="W84" s="35"/>
      <c r="X84" s="35"/>
      <c r="Y84" s="35">
        <v>10.6</v>
      </c>
      <c r="Z84" s="35"/>
      <c r="AA84" s="35"/>
      <c r="AB84" s="35"/>
      <c r="AC84" s="35"/>
      <c r="AD84" s="48"/>
      <c r="AE84" s="53"/>
      <c r="AF84" s="54"/>
      <c r="AG84" s="49"/>
      <c r="AH84" s="49"/>
      <c r="AI84" s="49"/>
      <c r="AJ84" s="49"/>
      <c r="AK84" s="49"/>
      <c r="AL84" s="49"/>
      <c r="AM84" s="49"/>
      <c r="AN84" s="94"/>
      <c r="AO84" s="49"/>
      <c r="AP84" s="49"/>
      <c r="AQ84" s="2">
        <f t="shared" si="15"/>
        <v>10.6</v>
      </c>
      <c r="AR84" s="2">
        <f t="shared" si="13"/>
        <v>0</v>
      </c>
      <c r="AS84" s="2">
        <f t="shared" si="12"/>
        <v>0</v>
      </c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</row>
    <row r="85" spans="1:1023" x14ac:dyDescent="0.25">
      <c r="A85">
        <v>80</v>
      </c>
      <c r="B85" s="4" t="s">
        <v>273</v>
      </c>
      <c r="C85" s="18" t="s">
        <v>78</v>
      </c>
      <c r="D85" s="4" t="s">
        <v>97</v>
      </c>
      <c r="E85" s="5"/>
      <c r="F85" s="102"/>
      <c r="G85" s="4" t="s">
        <v>261</v>
      </c>
      <c r="H85" s="27"/>
      <c r="I85" s="27"/>
      <c r="J85" s="27"/>
      <c r="K85" s="27"/>
      <c r="L85" s="27"/>
      <c r="M85" s="27"/>
      <c r="N85" s="27"/>
      <c r="O85" s="27"/>
      <c r="P85" s="31">
        <v>-10</v>
      </c>
      <c r="Q85" s="41">
        <v>10</v>
      </c>
      <c r="R85" s="41">
        <v>1.66</v>
      </c>
      <c r="S85" s="41">
        <f t="shared" si="14"/>
        <v>8.34</v>
      </c>
      <c r="T85" s="35"/>
      <c r="U85" s="35"/>
      <c r="V85" s="35"/>
      <c r="W85" s="35">
        <v>8.34</v>
      </c>
      <c r="X85" s="35"/>
      <c r="Y85" s="35"/>
      <c r="Z85" s="35"/>
      <c r="AA85" s="35"/>
      <c r="AB85" s="35"/>
      <c r="AC85" s="35"/>
      <c r="AD85" s="48"/>
      <c r="AE85" s="53"/>
      <c r="AF85" s="54"/>
      <c r="AG85" s="49"/>
      <c r="AH85" s="49"/>
      <c r="AI85" s="49"/>
      <c r="AJ85" s="49"/>
      <c r="AK85" s="49"/>
      <c r="AL85" s="49"/>
      <c r="AM85" s="49"/>
      <c r="AN85" s="94"/>
      <c r="AO85" s="49"/>
      <c r="AP85" s="49"/>
      <c r="AQ85" s="2">
        <f t="shared" ref="AQ85:AQ88" si="16">SUM(T85:AP85)</f>
        <v>8.34</v>
      </c>
      <c r="AR85" s="2">
        <f t="shared" si="13"/>
        <v>0</v>
      </c>
      <c r="AS85" s="136">
        <f t="shared" si="12"/>
        <v>0</v>
      </c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</row>
    <row r="86" spans="1:1023" x14ac:dyDescent="0.25">
      <c r="A86">
        <v>81</v>
      </c>
      <c r="B86" s="18" t="s">
        <v>273</v>
      </c>
      <c r="C86" s="18" t="s">
        <v>78</v>
      </c>
      <c r="D86" s="4" t="s">
        <v>45</v>
      </c>
      <c r="E86" s="5"/>
      <c r="F86" s="102"/>
      <c r="G86" s="4" t="s">
        <v>263</v>
      </c>
      <c r="H86" s="27"/>
      <c r="I86" s="27"/>
      <c r="J86" s="27"/>
      <c r="K86" s="27"/>
      <c r="L86" s="27"/>
      <c r="M86" s="27"/>
      <c r="N86" s="27"/>
      <c r="O86" s="27"/>
      <c r="P86" s="31">
        <v>-935</v>
      </c>
      <c r="Q86" s="41">
        <v>935</v>
      </c>
      <c r="R86" s="41">
        <v>0</v>
      </c>
      <c r="S86" s="41">
        <f t="shared" si="14"/>
        <v>935</v>
      </c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48"/>
      <c r="AE86" s="53"/>
      <c r="AF86" s="54"/>
      <c r="AG86" s="49"/>
      <c r="AH86" s="49"/>
      <c r="AI86" s="49"/>
      <c r="AJ86" s="49"/>
      <c r="AK86" s="49"/>
      <c r="AL86" s="49"/>
      <c r="AM86" s="49">
        <v>935</v>
      </c>
      <c r="AN86" s="94"/>
      <c r="AO86" s="49"/>
      <c r="AP86" s="49"/>
      <c r="AQ86" s="2">
        <f t="shared" si="16"/>
        <v>935</v>
      </c>
      <c r="AR86" s="2">
        <f t="shared" ref="AR86:AR90" si="17">AQ86-S86</f>
        <v>0</v>
      </c>
      <c r="AS86" s="136">
        <f t="shared" si="12"/>
        <v>0</v>
      </c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</row>
    <row r="87" spans="1:1023" x14ac:dyDescent="0.25">
      <c r="A87">
        <v>82</v>
      </c>
      <c r="B87" s="4" t="s">
        <v>273</v>
      </c>
      <c r="C87" s="18" t="s">
        <v>78</v>
      </c>
      <c r="D87" s="4" t="s">
        <v>86</v>
      </c>
      <c r="E87" s="5"/>
      <c r="F87" s="102"/>
      <c r="G87" s="4" t="s">
        <v>265</v>
      </c>
      <c r="H87" s="27"/>
      <c r="I87" s="27"/>
      <c r="J87" s="27"/>
      <c r="K87" s="27"/>
      <c r="L87" s="27"/>
      <c r="M87" s="27"/>
      <c r="N87" s="27"/>
      <c r="O87" s="27"/>
      <c r="P87" s="31">
        <v>-505.59</v>
      </c>
      <c r="Q87" s="41">
        <v>505.59</v>
      </c>
      <c r="R87" s="41">
        <v>0</v>
      </c>
      <c r="S87" s="41">
        <f t="shared" si="14"/>
        <v>505.59</v>
      </c>
      <c r="T87" s="35"/>
      <c r="U87" s="35"/>
      <c r="V87" s="35"/>
      <c r="W87" s="35"/>
      <c r="X87" s="35"/>
      <c r="Y87" s="35">
        <f>505.59-26</f>
        <v>479.59</v>
      </c>
      <c r="Z87" s="35">
        <v>26</v>
      </c>
      <c r="AA87" s="35"/>
      <c r="AB87" s="35"/>
      <c r="AC87" s="35"/>
      <c r="AD87" s="48"/>
      <c r="AE87" s="53"/>
      <c r="AF87" s="54"/>
      <c r="AG87" s="49"/>
      <c r="AH87" s="49"/>
      <c r="AI87" s="49"/>
      <c r="AJ87" s="49"/>
      <c r="AK87" s="49"/>
      <c r="AL87" s="49"/>
      <c r="AM87" s="49"/>
      <c r="AN87" s="94"/>
      <c r="AO87" s="49"/>
      <c r="AP87" s="49"/>
      <c r="AQ87" s="2">
        <f t="shared" si="16"/>
        <v>505.59</v>
      </c>
      <c r="AR87" s="2">
        <f t="shared" si="17"/>
        <v>0</v>
      </c>
      <c r="AS87" s="2">
        <f t="shared" si="12"/>
        <v>0</v>
      </c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</row>
    <row r="88" spans="1:1023" x14ac:dyDescent="0.25">
      <c r="A88">
        <v>83</v>
      </c>
      <c r="B88" s="18" t="s">
        <v>273</v>
      </c>
      <c r="C88" s="18" t="s">
        <v>78</v>
      </c>
      <c r="D88" s="4" t="s">
        <v>87</v>
      </c>
      <c r="E88" s="5"/>
      <c r="F88" s="102"/>
      <c r="G88" s="4" t="s">
        <v>266</v>
      </c>
      <c r="H88" s="27"/>
      <c r="I88" s="27"/>
      <c r="J88" s="27"/>
      <c r="K88" s="27"/>
      <c r="L88" s="27"/>
      <c r="M88" s="27"/>
      <c r="N88" s="27"/>
      <c r="O88" s="27"/>
      <c r="P88" s="31">
        <v>-10.6</v>
      </c>
      <c r="Q88" s="41">
        <v>10.6</v>
      </c>
      <c r="R88" s="41">
        <v>0</v>
      </c>
      <c r="S88" s="41">
        <f t="shared" si="14"/>
        <v>10.6</v>
      </c>
      <c r="T88" s="35"/>
      <c r="U88" s="35"/>
      <c r="V88" s="35"/>
      <c r="W88" s="35"/>
      <c r="X88" s="35"/>
      <c r="Y88" s="35">
        <v>10.6</v>
      </c>
      <c r="Z88" s="35"/>
      <c r="AA88" s="35"/>
      <c r="AB88" s="35"/>
      <c r="AC88" s="35"/>
      <c r="AD88" s="48"/>
      <c r="AE88" s="53"/>
      <c r="AF88" s="54"/>
      <c r="AG88" s="49"/>
      <c r="AH88" s="49"/>
      <c r="AI88" s="49"/>
      <c r="AJ88" s="49"/>
      <c r="AK88" s="49"/>
      <c r="AL88" s="49"/>
      <c r="AM88" s="49"/>
      <c r="AN88" s="94"/>
      <c r="AO88" s="49"/>
      <c r="AP88" s="49"/>
      <c r="AQ88" s="2">
        <f t="shared" si="16"/>
        <v>10.6</v>
      </c>
      <c r="AR88" s="2">
        <f t="shared" si="17"/>
        <v>0</v>
      </c>
      <c r="AS88" s="136">
        <f t="shared" si="12"/>
        <v>0</v>
      </c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</row>
    <row r="89" spans="1:1023" x14ac:dyDescent="0.25">
      <c r="A89">
        <v>84</v>
      </c>
      <c r="B89" s="4" t="s">
        <v>271</v>
      </c>
      <c r="C89" s="18" t="s">
        <v>74</v>
      </c>
      <c r="D89" s="4" t="s">
        <v>75</v>
      </c>
      <c r="E89" s="5" t="s">
        <v>267</v>
      </c>
      <c r="F89" s="102">
        <v>553769603</v>
      </c>
      <c r="G89" s="4" t="s">
        <v>268</v>
      </c>
      <c r="H89" s="27"/>
      <c r="I89" s="27"/>
      <c r="J89" s="27"/>
      <c r="K89" s="27"/>
      <c r="L89" s="27"/>
      <c r="M89" s="27"/>
      <c r="N89" s="27"/>
      <c r="O89" s="27"/>
      <c r="P89" s="31">
        <v>-28.46</v>
      </c>
      <c r="Q89" s="41">
        <v>28.46</v>
      </c>
      <c r="R89" s="41">
        <v>1.35</v>
      </c>
      <c r="S89" s="41">
        <f t="shared" si="14"/>
        <v>27.11</v>
      </c>
      <c r="T89" s="35">
        <v>27.11</v>
      </c>
      <c r="U89" s="35"/>
      <c r="V89" s="35"/>
      <c r="W89" s="35"/>
      <c r="X89" s="35"/>
      <c r="Y89" s="35"/>
      <c r="Z89" s="35"/>
      <c r="AA89" s="35"/>
      <c r="AB89" s="35"/>
      <c r="AC89" s="35"/>
      <c r="AD89" s="48"/>
      <c r="AE89" s="53"/>
      <c r="AF89" s="54"/>
      <c r="AG89" s="49"/>
      <c r="AH89" s="49"/>
      <c r="AI89" s="49"/>
      <c r="AJ89" s="49"/>
      <c r="AK89" s="49"/>
      <c r="AL89" s="49"/>
      <c r="AM89" s="49"/>
      <c r="AN89" s="94"/>
      <c r="AO89" s="49"/>
      <c r="AP89" s="49"/>
      <c r="AQ89" s="2">
        <f t="shared" ref="AQ89:AQ90" si="18">SUM(T89:AP89)</f>
        <v>27.11</v>
      </c>
      <c r="AR89" s="2">
        <f t="shared" si="17"/>
        <v>0</v>
      </c>
      <c r="AS89" s="136">
        <f t="shared" si="12"/>
        <v>0</v>
      </c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</row>
    <row r="90" spans="1:1023" x14ac:dyDescent="0.25">
      <c r="A90">
        <v>85</v>
      </c>
      <c r="B90" s="4" t="s">
        <v>273</v>
      </c>
      <c r="C90" s="18" t="s">
        <v>78</v>
      </c>
      <c r="D90" s="4" t="s">
        <v>86</v>
      </c>
      <c r="F90" s="5" t="s">
        <v>269</v>
      </c>
      <c r="G90" s="4" t="s">
        <v>270</v>
      </c>
      <c r="H90" s="27"/>
      <c r="I90" s="27"/>
      <c r="J90" s="27"/>
      <c r="K90" s="27"/>
      <c r="L90" s="27"/>
      <c r="M90" s="27"/>
      <c r="N90" s="27"/>
      <c r="O90" s="27"/>
      <c r="P90" s="31">
        <v>-12.5</v>
      </c>
      <c r="Q90" s="41">
        <v>12.5</v>
      </c>
      <c r="R90" s="41">
        <v>2.09</v>
      </c>
      <c r="S90" s="41">
        <f t="shared" si="14"/>
        <v>10.41</v>
      </c>
      <c r="T90" s="35"/>
      <c r="U90" s="35"/>
      <c r="V90" s="35"/>
      <c r="W90" s="35"/>
      <c r="X90" s="35"/>
      <c r="Y90" s="35"/>
      <c r="Z90" s="35">
        <v>10.41</v>
      </c>
      <c r="AA90" s="35"/>
      <c r="AB90" s="35"/>
      <c r="AC90" s="35"/>
      <c r="AD90" s="48"/>
      <c r="AE90" s="53"/>
      <c r="AF90" s="54"/>
      <c r="AG90" s="49"/>
      <c r="AH90" s="49"/>
      <c r="AI90" s="49"/>
      <c r="AJ90" s="49"/>
      <c r="AK90" s="49"/>
      <c r="AL90" s="49"/>
      <c r="AM90" s="49"/>
      <c r="AN90" s="94"/>
      <c r="AO90" s="49"/>
      <c r="AP90" s="49"/>
      <c r="AQ90" s="2">
        <f t="shared" si="18"/>
        <v>10.41</v>
      </c>
      <c r="AR90" s="2">
        <f t="shared" si="17"/>
        <v>0</v>
      </c>
      <c r="AS90" s="2">
        <f t="shared" si="12"/>
        <v>0</v>
      </c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</row>
    <row r="91" spans="1:1023" x14ac:dyDescent="0.25">
      <c r="A91">
        <v>86</v>
      </c>
      <c r="B91" s="4" t="s">
        <v>272</v>
      </c>
      <c r="C91" s="18"/>
      <c r="D91" s="4" t="s">
        <v>136</v>
      </c>
      <c r="E91" s="5" t="s">
        <v>232</v>
      </c>
      <c r="F91" s="102"/>
      <c r="G91" s="4" t="s">
        <v>232</v>
      </c>
      <c r="H91" s="27"/>
      <c r="I91" s="27">
        <v>96.01</v>
      </c>
      <c r="J91" s="27"/>
      <c r="K91" s="27"/>
      <c r="L91" s="27"/>
      <c r="M91" s="27"/>
      <c r="N91" s="27"/>
      <c r="O91" s="27"/>
      <c r="P91" s="31">
        <v>96.01</v>
      </c>
      <c r="Q91" s="41"/>
      <c r="R91" s="41"/>
      <c r="S91" s="41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48"/>
      <c r="AE91" s="53"/>
      <c r="AF91" s="54"/>
      <c r="AG91" s="49"/>
      <c r="AH91" s="49"/>
      <c r="AI91" s="49"/>
      <c r="AJ91" s="49"/>
      <c r="AK91" s="49"/>
      <c r="AL91" s="49"/>
      <c r="AM91" s="49"/>
      <c r="AN91" s="94"/>
      <c r="AO91" s="49"/>
      <c r="AP91" s="49"/>
      <c r="AQ91" s="2">
        <f t="shared" si="15"/>
        <v>0</v>
      </c>
      <c r="AR91" s="2">
        <f t="shared" si="13"/>
        <v>0</v>
      </c>
      <c r="AS91" s="136">
        <f t="shared" si="12"/>
        <v>0</v>
      </c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</row>
    <row r="92" spans="1:1023" x14ac:dyDescent="0.25">
      <c r="A92">
        <v>87</v>
      </c>
      <c r="B92" s="4" t="s">
        <v>277</v>
      </c>
      <c r="C92" s="18" t="s">
        <v>78</v>
      </c>
      <c r="D92" s="4" t="s">
        <v>274</v>
      </c>
      <c r="E92" s="5" t="s">
        <v>275</v>
      </c>
      <c r="F92" s="102">
        <v>202173167</v>
      </c>
      <c r="G92" s="4" t="s">
        <v>276</v>
      </c>
      <c r="H92" s="27"/>
      <c r="I92" s="27"/>
      <c r="J92" s="27"/>
      <c r="K92" s="27"/>
      <c r="L92" s="27"/>
      <c r="M92" s="27"/>
      <c r="N92" s="27"/>
      <c r="O92" s="27"/>
      <c r="P92" s="31">
        <v>-1447.2</v>
      </c>
      <c r="Q92" s="41">
        <v>1447.2</v>
      </c>
      <c r="R92" s="41">
        <v>241.2</v>
      </c>
      <c r="S92" s="41">
        <f>Q92-R92</f>
        <v>1206</v>
      </c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48"/>
      <c r="AE92" s="53"/>
      <c r="AF92" s="54"/>
      <c r="AG92" s="49"/>
      <c r="AH92" s="49"/>
      <c r="AI92" s="49"/>
      <c r="AJ92" s="49"/>
      <c r="AK92" s="49"/>
      <c r="AL92" s="49"/>
      <c r="AM92" s="49"/>
      <c r="AN92" s="94"/>
      <c r="AO92" s="49"/>
      <c r="AP92" s="49">
        <v>1206</v>
      </c>
      <c r="AQ92" s="2">
        <f t="shared" si="15"/>
        <v>1206</v>
      </c>
      <c r="AR92" s="2">
        <f t="shared" si="13"/>
        <v>0</v>
      </c>
      <c r="AS92" s="136">
        <f t="shared" si="12"/>
        <v>0</v>
      </c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</row>
    <row r="93" spans="1:1023" x14ac:dyDescent="0.25">
      <c r="A93">
        <v>88</v>
      </c>
      <c r="B93" s="4" t="s">
        <v>272</v>
      </c>
      <c r="C93" s="18"/>
      <c r="D93" s="4" t="s">
        <v>136</v>
      </c>
      <c r="E93" s="5"/>
      <c r="F93" s="102"/>
      <c r="G93" s="4" t="s">
        <v>137</v>
      </c>
      <c r="H93" s="27"/>
      <c r="I93" s="27"/>
      <c r="J93" s="27"/>
      <c r="K93" s="27"/>
      <c r="L93" s="27"/>
      <c r="M93" s="27"/>
      <c r="N93" s="27"/>
      <c r="O93" s="27"/>
      <c r="P93" s="31">
        <v>-18</v>
      </c>
      <c r="Q93" s="41">
        <v>18</v>
      </c>
      <c r="R93" s="41">
        <v>0</v>
      </c>
      <c r="S93" s="41">
        <f>Q93-R93</f>
        <v>18</v>
      </c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48"/>
      <c r="AE93" s="53"/>
      <c r="AF93" s="54">
        <v>18</v>
      </c>
      <c r="AG93" s="49"/>
      <c r="AH93" s="49"/>
      <c r="AI93" s="49"/>
      <c r="AJ93" s="49"/>
      <c r="AK93" s="49"/>
      <c r="AL93" s="49"/>
      <c r="AM93" s="49"/>
      <c r="AN93" s="94"/>
      <c r="AO93" s="49"/>
      <c r="AP93" s="49"/>
      <c r="AQ93" s="2">
        <f t="shared" si="15"/>
        <v>18</v>
      </c>
      <c r="AR93" s="2">
        <f t="shared" si="13"/>
        <v>0</v>
      </c>
      <c r="AS93" s="2">
        <f t="shared" si="12"/>
        <v>0</v>
      </c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</row>
    <row r="94" spans="1:1023" s="2" customFormat="1" ht="15.75" thickBot="1" x14ac:dyDescent="0.3">
      <c r="B94" s="6"/>
      <c r="C94" s="6"/>
      <c r="D94" s="6"/>
      <c r="E94" s="6"/>
      <c r="F94" s="6"/>
      <c r="G94" s="6"/>
      <c r="H94" s="28">
        <f t="shared" ref="H94:AN94" si="19">SUM(H5:H93)</f>
        <v>0</v>
      </c>
      <c r="I94" s="28">
        <f t="shared" si="19"/>
        <v>130.13</v>
      </c>
      <c r="J94" s="28">
        <f t="shared" si="19"/>
        <v>1464.22</v>
      </c>
      <c r="K94" s="28">
        <f t="shared" si="19"/>
        <v>50</v>
      </c>
      <c r="L94" s="28">
        <f t="shared" si="19"/>
        <v>59.39</v>
      </c>
      <c r="M94" s="28">
        <f t="shared" si="19"/>
        <v>18000</v>
      </c>
      <c r="N94" s="28">
        <f t="shared" si="19"/>
        <v>0</v>
      </c>
      <c r="O94" s="28">
        <f t="shared" si="19"/>
        <v>2270</v>
      </c>
      <c r="P94" s="21">
        <f>SUM(P5:P93)</f>
        <v>16829.84</v>
      </c>
      <c r="Q94" s="43">
        <f>SUM(Q5:Q93)</f>
        <v>20784.129999999997</v>
      </c>
      <c r="R94" s="43">
        <f>SUM(R5:R93)</f>
        <v>1950.31</v>
      </c>
      <c r="S94" s="43">
        <f>SUM(S5:S93)</f>
        <v>18914.819999999996</v>
      </c>
      <c r="T94" s="37">
        <f t="shared" si="19"/>
        <v>347.34999999999997</v>
      </c>
      <c r="U94" s="37">
        <f t="shared" si="19"/>
        <v>0</v>
      </c>
      <c r="V94" s="37">
        <f t="shared" si="19"/>
        <v>1240</v>
      </c>
      <c r="W94" s="37">
        <f t="shared" si="19"/>
        <v>2719.82</v>
      </c>
      <c r="X94" s="37">
        <f t="shared" si="19"/>
        <v>1461.55</v>
      </c>
      <c r="Y94" s="37">
        <f t="shared" si="19"/>
        <v>5807.9300000000012</v>
      </c>
      <c r="Z94" s="37">
        <f t="shared" si="19"/>
        <v>413.33000000000004</v>
      </c>
      <c r="AA94" s="37">
        <f t="shared" si="19"/>
        <v>15.59</v>
      </c>
      <c r="AB94" s="37">
        <f t="shared" si="19"/>
        <v>0</v>
      </c>
      <c r="AC94" s="37">
        <f t="shared" si="19"/>
        <v>390</v>
      </c>
      <c r="AD94" s="37">
        <f t="shared" si="19"/>
        <v>39.99</v>
      </c>
      <c r="AE94" s="37">
        <f t="shared" si="19"/>
        <v>0</v>
      </c>
      <c r="AF94" s="37">
        <f t="shared" si="19"/>
        <v>516.09</v>
      </c>
      <c r="AG94" s="37">
        <f t="shared" si="19"/>
        <v>421.92</v>
      </c>
      <c r="AH94" s="37">
        <f t="shared" si="19"/>
        <v>2192.5500000000002</v>
      </c>
      <c r="AI94" s="37">
        <f t="shared" si="19"/>
        <v>143</v>
      </c>
      <c r="AJ94" s="37">
        <f t="shared" si="19"/>
        <v>0</v>
      </c>
      <c r="AK94" s="37">
        <f t="shared" si="19"/>
        <v>380.75</v>
      </c>
      <c r="AL94" s="37">
        <f t="shared" si="19"/>
        <v>490</v>
      </c>
      <c r="AM94" s="37">
        <f>SUM(AM5:AM93)</f>
        <v>935</v>
      </c>
      <c r="AN94" s="37">
        <f t="shared" si="19"/>
        <v>50</v>
      </c>
      <c r="AO94" s="96">
        <f>SUM(AO6:AO93)</f>
        <v>143.94999999999999</v>
      </c>
      <c r="AP94" s="96">
        <f>SUM(AP6:AP93)</f>
        <v>1206</v>
      </c>
      <c r="AQ94" s="17">
        <f>SUM(T94:AP94)</f>
        <v>18914.820000000003</v>
      </c>
      <c r="AR94" s="4"/>
    </row>
    <row r="95" spans="1:1023" ht="15.75" thickTop="1" x14ac:dyDescent="0.25">
      <c r="AQ95" s="2">
        <f>AQ94-S94</f>
        <v>0</v>
      </c>
      <c r="AR95" s="2" t="s">
        <v>17</v>
      </c>
    </row>
    <row r="96" spans="1:1023" x14ac:dyDescent="0.25">
      <c r="I96" s="57"/>
      <c r="J96" s="57" t="s">
        <v>24</v>
      </c>
      <c r="K96" s="57"/>
      <c r="L96" s="57"/>
      <c r="M96" s="57"/>
      <c r="N96" s="57"/>
      <c r="O96" s="57"/>
      <c r="P96" s="32" t="s">
        <v>18</v>
      </c>
      <c r="S96" s="44">
        <f>P94</f>
        <v>16829.84</v>
      </c>
    </row>
    <row r="97" spans="16:20" x14ac:dyDescent="0.25">
      <c r="P97" s="32" t="s">
        <v>66</v>
      </c>
      <c r="S97" s="44">
        <v>16710.13</v>
      </c>
    </row>
    <row r="98" spans="16:20" x14ac:dyDescent="0.25">
      <c r="P98" s="32" t="s">
        <v>66</v>
      </c>
      <c r="S98" s="44">
        <v>119.71</v>
      </c>
    </row>
    <row r="99" spans="16:20" x14ac:dyDescent="0.25">
      <c r="P99" s="32" t="s">
        <v>62</v>
      </c>
    </row>
    <row r="100" spans="16:20" x14ac:dyDescent="0.25">
      <c r="P100" s="32" t="s">
        <v>19</v>
      </c>
      <c r="S100" s="44">
        <f>S97+S98+-S99</f>
        <v>16829.84</v>
      </c>
      <c r="T100" s="44">
        <f>S100-S96</f>
        <v>0</v>
      </c>
    </row>
  </sheetData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0"/>
  <sheetViews>
    <sheetView topLeftCell="A2" workbookViewId="0">
      <selection activeCell="C26" sqref="C26"/>
    </sheetView>
  </sheetViews>
  <sheetFormatPr defaultRowHeight="15" x14ac:dyDescent="0.25"/>
  <cols>
    <col min="1" max="1" width="54.28515625" customWidth="1"/>
    <col min="2" max="2" width="9.5703125" bestFit="1" customWidth="1"/>
    <col min="3" max="3" width="12.28515625" customWidth="1"/>
    <col min="4" max="6" width="11.42578125" customWidth="1"/>
    <col min="7" max="7" width="5.28515625" customWidth="1"/>
    <col min="8" max="8" width="42.42578125" bestFit="1" customWidth="1"/>
    <col min="9" max="9" width="11" bestFit="1" customWidth="1"/>
    <col min="10" max="10" width="7.7109375" customWidth="1"/>
  </cols>
  <sheetData>
    <row r="1" spans="1:11" ht="31.5" x14ac:dyDescent="0.5">
      <c r="A1" s="137" t="s">
        <v>55</v>
      </c>
      <c r="B1" s="138"/>
      <c r="C1" s="138"/>
      <c r="D1" s="138"/>
      <c r="E1" s="107"/>
      <c r="F1" s="107"/>
    </row>
    <row r="2" spans="1:11" x14ac:dyDescent="0.25">
      <c r="A2" t="s">
        <v>69</v>
      </c>
    </row>
    <row r="3" spans="1:11" ht="28.9" customHeight="1" x14ac:dyDescent="0.25">
      <c r="B3" s="86" t="s">
        <v>70</v>
      </c>
      <c r="C3" s="87" t="s">
        <v>13</v>
      </c>
      <c r="D3" s="88" t="s">
        <v>14</v>
      </c>
      <c r="E3" s="108" t="s">
        <v>205</v>
      </c>
      <c r="F3" s="109" t="s">
        <v>206</v>
      </c>
      <c r="G3" s="67"/>
      <c r="I3" s="62"/>
      <c r="J3" s="62"/>
    </row>
    <row r="4" spans="1:11" ht="15.75" x14ac:dyDescent="0.25">
      <c r="A4" s="73" t="s">
        <v>32</v>
      </c>
      <c r="B4" s="63">
        <v>650</v>
      </c>
      <c r="C4" s="64">
        <f>'Receipts and Payments'!T94</f>
        <v>347.34999999999997</v>
      </c>
      <c r="D4" s="78">
        <f t="shared" ref="D4:D23" si="0">B4-C4</f>
        <v>302.65000000000003</v>
      </c>
      <c r="E4" s="111">
        <f>232.83+120</f>
        <v>352.83000000000004</v>
      </c>
      <c r="F4" s="110">
        <v>1000</v>
      </c>
      <c r="G4" s="60"/>
      <c r="H4" s="79" t="s">
        <v>27</v>
      </c>
      <c r="I4" s="80" t="s">
        <v>112</v>
      </c>
      <c r="J4" s="80" t="s">
        <v>217</v>
      </c>
    </row>
    <row r="5" spans="1:11" ht="15.75" x14ac:dyDescent="0.25">
      <c r="A5" s="73" t="s">
        <v>33</v>
      </c>
      <c r="B5" s="63">
        <v>500</v>
      </c>
      <c r="C5" s="64">
        <f>'Receipts and Payments'!U94</f>
        <v>0</v>
      </c>
      <c r="D5" s="78">
        <f t="shared" si="0"/>
        <v>500</v>
      </c>
      <c r="E5" s="111">
        <v>0</v>
      </c>
      <c r="F5" s="110">
        <v>500</v>
      </c>
      <c r="G5" s="60"/>
      <c r="H5" s="81" t="s">
        <v>26</v>
      </c>
      <c r="I5" s="83">
        <f>13081-2000</f>
        <v>11081</v>
      </c>
      <c r="J5" s="134">
        <f>14500-1170</f>
        <v>13330</v>
      </c>
    </row>
    <row r="6" spans="1:11" ht="15.75" x14ac:dyDescent="0.25">
      <c r="A6" s="73" t="s">
        <v>23</v>
      </c>
      <c r="B6" s="63">
        <v>2200</v>
      </c>
      <c r="C6" s="64">
        <f>'Receipts and Payments'!V94</f>
        <v>1240</v>
      </c>
      <c r="D6" s="78">
        <f t="shared" si="0"/>
        <v>960</v>
      </c>
      <c r="E6" s="111">
        <v>1500</v>
      </c>
      <c r="F6" s="110">
        <v>2800</v>
      </c>
      <c r="G6" s="60"/>
      <c r="H6" s="81" t="s">
        <v>59</v>
      </c>
      <c r="I6" s="82">
        <v>350</v>
      </c>
      <c r="J6" s="134">
        <v>250</v>
      </c>
    </row>
    <row r="7" spans="1:11" ht="15.75" x14ac:dyDescent="0.25">
      <c r="A7" s="73" t="s">
        <v>34</v>
      </c>
      <c r="B7" s="63">
        <v>2700</v>
      </c>
      <c r="C7" s="64">
        <f>'Receipts and Payments'!W94</f>
        <v>2719.82</v>
      </c>
      <c r="D7" s="104">
        <f t="shared" si="0"/>
        <v>-19.820000000000164</v>
      </c>
      <c r="E7" s="111">
        <v>2711.48</v>
      </c>
      <c r="F7" s="110">
        <v>1000</v>
      </c>
      <c r="G7" s="60"/>
      <c r="H7" s="81" t="s">
        <v>61</v>
      </c>
      <c r="I7" s="82">
        <v>500</v>
      </c>
      <c r="J7" s="82">
        <v>500</v>
      </c>
    </row>
    <row r="8" spans="1:11" ht="15.75" x14ac:dyDescent="0.25">
      <c r="A8" s="73" t="s">
        <v>35</v>
      </c>
      <c r="B8" s="63">
        <v>1250</v>
      </c>
      <c r="C8" s="64">
        <f>'Receipts and Payments'!X94</f>
        <v>1461.55</v>
      </c>
      <c r="D8" s="104">
        <f t="shared" si="0"/>
        <v>-211.54999999999995</v>
      </c>
      <c r="E8" s="111">
        <v>1250</v>
      </c>
      <c r="F8" s="110">
        <v>1350</v>
      </c>
      <c r="G8" s="60"/>
      <c r="H8" s="81" t="s">
        <v>60</v>
      </c>
      <c r="I8" s="82">
        <v>1050</v>
      </c>
      <c r="J8" s="82">
        <v>1050</v>
      </c>
    </row>
    <row r="9" spans="1:11" ht="15.75" x14ac:dyDescent="0.25">
      <c r="A9" s="73" t="s">
        <v>10</v>
      </c>
      <c r="B9" s="63">
        <v>5450</v>
      </c>
      <c r="C9" s="64">
        <f>'Receipts and Payments'!Y94</f>
        <v>5807.9300000000012</v>
      </c>
      <c r="D9" s="104">
        <f t="shared" si="0"/>
        <v>-357.9300000000012</v>
      </c>
      <c r="E9" s="111">
        <f>3847.17+1960.76</f>
        <v>5807.93</v>
      </c>
      <c r="F9" s="110">
        <v>6200</v>
      </c>
      <c r="G9" s="60"/>
      <c r="H9" s="81" t="s">
        <v>63</v>
      </c>
      <c r="I9" s="82">
        <v>1000</v>
      </c>
      <c r="J9" s="134">
        <v>2000</v>
      </c>
      <c r="K9" t="s">
        <v>72</v>
      </c>
    </row>
    <row r="10" spans="1:11" ht="15.75" x14ac:dyDescent="0.25">
      <c r="A10" s="73" t="s">
        <v>153</v>
      </c>
      <c r="B10" s="63">
        <v>400</v>
      </c>
      <c r="C10" s="64">
        <f>'Receipts and Payments'!Z94</f>
        <v>413.33000000000004</v>
      </c>
      <c r="D10" s="104">
        <f t="shared" si="0"/>
        <v>-13.330000000000041</v>
      </c>
      <c r="E10" s="111">
        <f>286.43+104+25</f>
        <v>415.43</v>
      </c>
      <c r="F10" s="110">
        <f>425</f>
        <v>425</v>
      </c>
      <c r="G10" s="60"/>
      <c r="H10" s="81" t="s">
        <v>218</v>
      </c>
      <c r="I10" s="82"/>
      <c r="J10" s="134">
        <v>140</v>
      </c>
      <c r="K10" t="s">
        <v>113</v>
      </c>
    </row>
    <row r="11" spans="1:11" ht="15.75" x14ac:dyDescent="0.25">
      <c r="A11" s="73" t="s">
        <v>36</v>
      </c>
      <c r="B11" s="63">
        <v>250</v>
      </c>
      <c r="C11" s="64">
        <f>'Receipts and Payments'!AA94</f>
        <v>15.59</v>
      </c>
      <c r="D11" s="78">
        <f t="shared" si="0"/>
        <v>234.41</v>
      </c>
      <c r="E11" s="111">
        <v>15.59</v>
      </c>
      <c r="F11" s="110">
        <v>250</v>
      </c>
      <c r="G11" s="60"/>
      <c r="H11" s="81"/>
      <c r="I11" s="80">
        <f>SUM(I5:I10)</f>
        <v>13981</v>
      </c>
      <c r="J11" s="80">
        <f>SUM(J5:J10)</f>
        <v>17270</v>
      </c>
    </row>
    <row r="12" spans="1:11" ht="15.75" x14ac:dyDescent="0.25">
      <c r="A12" s="73" t="s">
        <v>37</v>
      </c>
      <c r="B12" s="63">
        <v>400</v>
      </c>
      <c r="C12" s="64">
        <f>'Receipts and Payments'!AB94</f>
        <v>0</v>
      </c>
      <c r="D12" s="78">
        <f t="shared" si="0"/>
        <v>400</v>
      </c>
      <c r="E12" s="111">
        <v>0</v>
      </c>
      <c r="F12" s="110">
        <v>400</v>
      </c>
      <c r="G12" s="60"/>
      <c r="H12" s="68"/>
    </row>
    <row r="13" spans="1:11" ht="15.75" x14ac:dyDescent="0.25">
      <c r="A13" s="73" t="s">
        <v>38</v>
      </c>
      <c r="B13" s="63">
        <v>450</v>
      </c>
      <c r="C13" s="64">
        <f>'Receipts and Payments'!AC94</f>
        <v>390</v>
      </c>
      <c r="D13" s="78">
        <f t="shared" si="0"/>
        <v>60</v>
      </c>
      <c r="E13" s="111">
        <v>390</v>
      </c>
      <c r="F13" s="110">
        <v>200</v>
      </c>
      <c r="G13" s="60"/>
      <c r="H13" s="100"/>
    </row>
    <row r="14" spans="1:11" ht="15.75" x14ac:dyDescent="0.25">
      <c r="A14" s="73" t="s">
        <v>39</v>
      </c>
      <c r="B14" s="63">
        <v>60</v>
      </c>
      <c r="C14" s="64">
        <f>'Receipts and Payments'!AD94</f>
        <v>39.99</v>
      </c>
      <c r="D14" s="78">
        <f t="shared" si="0"/>
        <v>20.009999999999998</v>
      </c>
      <c r="E14" s="111">
        <v>39.99</v>
      </c>
      <c r="F14" s="110">
        <v>60</v>
      </c>
      <c r="G14" s="60"/>
      <c r="H14" s="55" t="s">
        <v>222</v>
      </c>
    </row>
    <row r="15" spans="1:11" ht="15.75" x14ac:dyDescent="0.25">
      <c r="A15" s="73" t="s">
        <v>40</v>
      </c>
      <c r="B15" s="63">
        <v>100</v>
      </c>
      <c r="C15" s="64">
        <f>'Receipts and Payments'!AE94</f>
        <v>0</v>
      </c>
      <c r="D15" s="78">
        <f t="shared" si="0"/>
        <v>100</v>
      </c>
      <c r="E15" s="111">
        <v>100</v>
      </c>
      <c r="F15" s="110">
        <v>100</v>
      </c>
      <c r="G15" s="60"/>
      <c r="H15" s="55"/>
    </row>
    <row r="16" spans="1:11" ht="15.75" x14ac:dyDescent="0.25">
      <c r="A16" s="73" t="s">
        <v>41</v>
      </c>
      <c r="B16" s="63">
        <v>500</v>
      </c>
      <c r="C16" s="64">
        <f>'Receipts and Payments'!AF94</f>
        <v>516.09</v>
      </c>
      <c r="D16" s="78">
        <f t="shared" si="0"/>
        <v>-16.090000000000032</v>
      </c>
      <c r="E16" s="111">
        <v>480.09</v>
      </c>
      <c r="F16" s="110">
        <v>541</v>
      </c>
      <c r="G16" s="60"/>
      <c r="H16" s="55"/>
    </row>
    <row r="17" spans="1:10" ht="15.75" x14ac:dyDescent="0.25">
      <c r="A17" s="73" t="s">
        <v>11</v>
      </c>
      <c r="B17" s="63">
        <v>545</v>
      </c>
      <c r="C17" s="64">
        <f>'Receipts and Payments'!AG94</f>
        <v>421.92</v>
      </c>
      <c r="D17" s="78">
        <f t="shared" si="0"/>
        <v>123.07999999999998</v>
      </c>
      <c r="E17" s="111">
        <v>421.92</v>
      </c>
      <c r="F17" s="110">
        <v>500</v>
      </c>
      <c r="G17" s="60"/>
      <c r="H17" s="55"/>
    </row>
    <row r="18" spans="1:10" ht="15.75" x14ac:dyDescent="0.25">
      <c r="A18" s="73" t="s">
        <v>57</v>
      </c>
      <c r="B18" s="70">
        <v>100</v>
      </c>
      <c r="C18" s="71">
        <f>'Receipts and Payments'!AH94</f>
        <v>2192.5500000000002</v>
      </c>
      <c r="D18" s="105">
        <f t="shared" si="0"/>
        <v>-2092.5500000000002</v>
      </c>
      <c r="E18" s="111">
        <f>893.55+1427</f>
        <v>2320.5500000000002</v>
      </c>
      <c r="F18" s="110">
        <v>100</v>
      </c>
      <c r="G18" s="60"/>
      <c r="H18" s="125" t="s">
        <v>209</v>
      </c>
      <c r="I18" s="125">
        <v>-15721.23</v>
      </c>
      <c r="J18" s="19"/>
    </row>
    <row r="19" spans="1:10" ht="15.75" x14ac:dyDescent="0.25">
      <c r="A19" s="73" t="s">
        <v>42</v>
      </c>
      <c r="B19" s="63">
        <v>200</v>
      </c>
      <c r="C19" s="4">
        <f>'Receipts and Payments'!AI94</f>
        <v>143</v>
      </c>
      <c r="D19" s="78">
        <f t="shared" si="0"/>
        <v>57</v>
      </c>
      <c r="E19" s="111">
        <v>150</v>
      </c>
      <c r="F19" s="110">
        <v>150</v>
      </c>
      <c r="G19" s="60"/>
      <c r="H19" s="126" t="s">
        <v>210</v>
      </c>
      <c r="I19" s="127">
        <f>E28</f>
        <v>19381.560000000001</v>
      </c>
    </row>
    <row r="20" spans="1:10" ht="15.75" x14ac:dyDescent="0.25">
      <c r="A20" s="73" t="s">
        <v>43</v>
      </c>
      <c r="B20" s="63">
        <v>700</v>
      </c>
      <c r="C20" s="64">
        <f>'Receipts and Payments'!AK94</f>
        <v>380.75</v>
      </c>
      <c r="D20" s="78">
        <f t="shared" si="0"/>
        <v>319.25</v>
      </c>
      <c r="E20" s="111">
        <v>380.75</v>
      </c>
      <c r="F20" s="110">
        <v>1100</v>
      </c>
      <c r="G20" s="60"/>
      <c r="H20" s="126" t="s">
        <v>211</v>
      </c>
      <c r="I20" s="128">
        <f>-E39</f>
        <v>-22002.61</v>
      </c>
    </row>
    <row r="21" spans="1:10" ht="15.75" x14ac:dyDescent="0.25">
      <c r="A21" s="73" t="s">
        <v>44</v>
      </c>
      <c r="B21" s="63">
        <v>1000</v>
      </c>
      <c r="C21" s="64">
        <f>'Receipts and Payments'!AL94</f>
        <v>490</v>
      </c>
      <c r="D21" s="78">
        <f t="shared" si="0"/>
        <v>510</v>
      </c>
      <c r="E21" s="111">
        <v>560</v>
      </c>
      <c r="F21" s="110">
        <v>1100</v>
      </c>
      <c r="G21" s="60"/>
      <c r="H21" s="126" t="s">
        <v>212</v>
      </c>
      <c r="I21" s="129">
        <f>I18+I19+I20</f>
        <v>-18342.28</v>
      </c>
    </row>
    <row r="22" spans="1:10" ht="15.75" x14ac:dyDescent="0.25">
      <c r="A22" s="73" t="s">
        <v>45</v>
      </c>
      <c r="B22" s="63">
        <v>950</v>
      </c>
      <c r="C22" s="64">
        <f>'Receipts and Payments'!AM94</f>
        <v>935</v>
      </c>
      <c r="D22" s="78">
        <f t="shared" si="0"/>
        <v>15</v>
      </c>
      <c r="E22" s="111">
        <v>950</v>
      </c>
      <c r="F22" s="110">
        <v>950</v>
      </c>
      <c r="G22" s="60"/>
      <c r="H22" s="126" t="s">
        <v>213</v>
      </c>
      <c r="I22" s="130">
        <f>F28</f>
        <v>20876</v>
      </c>
    </row>
    <row r="23" spans="1:10" ht="15.75" x14ac:dyDescent="0.25">
      <c r="A23" s="73" t="s">
        <v>46</v>
      </c>
      <c r="B23" s="63">
        <v>100</v>
      </c>
      <c r="C23" s="64">
        <f>'Receipts and Payments'!AN94</f>
        <v>50</v>
      </c>
      <c r="D23" s="78">
        <f t="shared" si="0"/>
        <v>50</v>
      </c>
      <c r="E23" s="111">
        <v>50</v>
      </c>
      <c r="F23" s="110">
        <v>100</v>
      </c>
      <c r="G23" s="60"/>
      <c r="H23" s="126" t="s">
        <v>214</v>
      </c>
      <c r="I23" s="131">
        <f>J11</f>
        <v>17270</v>
      </c>
    </row>
    <row r="24" spans="1:10" ht="15.75" x14ac:dyDescent="0.25">
      <c r="A24" s="73" t="s">
        <v>149</v>
      </c>
      <c r="B24" s="63">
        <v>0</v>
      </c>
      <c r="C24" s="4">
        <f>'Receipts and Payments'!AO94</f>
        <v>143.94999999999999</v>
      </c>
      <c r="D24" s="104">
        <f>B24-C24</f>
        <v>-143.94999999999999</v>
      </c>
      <c r="E24" s="111">
        <v>143.94999999999999</v>
      </c>
      <c r="F24" s="112">
        <v>0</v>
      </c>
      <c r="G24" s="60"/>
      <c r="H24" s="126" t="s">
        <v>215</v>
      </c>
      <c r="I24" s="121">
        <f>-F39</f>
        <v>-1803.39</v>
      </c>
    </row>
    <row r="25" spans="1:10" ht="15.75" x14ac:dyDescent="0.25">
      <c r="A25" s="73" t="s">
        <v>223</v>
      </c>
      <c r="B25" s="63">
        <v>0</v>
      </c>
      <c r="C25" s="4">
        <f>'Receipts and Payments'!AP94</f>
        <v>1206</v>
      </c>
      <c r="D25" s="104">
        <f>B25-C25</f>
        <v>-1206</v>
      </c>
      <c r="E25" s="111"/>
      <c r="F25" s="110">
        <v>750</v>
      </c>
      <c r="G25" s="60"/>
      <c r="H25" s="132" t="s">
        <v>216</v>
      </c>
      <c r="I25" s="133">
        <f>I21+I22+I23+I24</f>
        <v>18000.330000000002</v>
      </c>
    </row>
    <row r="26" spans="1:10" ht="16.5" thickBot="1" x14ac:dyDescent="0.3">
      <c r="B26" s="72">
        <v>16205</v>
      </c>
      <c r="C26" s="69">
        <f>SUM(C4:C25)</f>
        <v>18914.820000000003</v>
      </c>
      <c r="D26" s="85">
        <f>B26-C26</f>
        <v>-2709.8200000000033</v>
      </c>
      <c r="E26" s="113">
        <f>SUM(E4:E22)</f>
        <v>17846.560000000001</v>
      </c>
      <c r="F26" s="114">
        <f>SUM(F4:F25)</f>
        <v>19576</v>
      </c>
      <c r="G26" s="60"/>
      <c r="H26" s="68"/>
    </row>
    <row r="27" spans="1:10" ht="16.5" thickTop="1" x14ac:dyDescent="0.25">
      <c r="A27" s="14" t="s">
        <v>15</v>
      </c>
      <c r="B27" s="9"/>
      <c r="C27" s="69">
        <f>'Receipts and Payments'!R94</f>
        <v>1950.31</v>
      </c>
      <c r="D27" s="19"/>
      <c r="E27" s="135">
        <f>1250+285</f>
        <v>1535</v>
      </c>
      <c r="F27" s="115">
        <v>1300</v>
      </c>
      <c r="G27" s="19"/>
      <c r="H27" s="19"/>
      <c r="I27" s="19"/>
    </row>
    <row r="28" spans="1:10" ht="16.5" thickBot="1" x14ac:dyDescent="0.3">
      <c r="A28" s="14" t="s">
        <v>16</v>
      </c>
      <c r="B28" s="9"/>
      <c r="C28" s="6">
        <f>SUM(C26:C27)</f>
        <v>20865.130000000005</v>
      </c>
      <c r="D28" s="19"/>
      <c r="E28" s="116">
        <f>SUM(E26:E27)</f>
        <v>19381.560000000001</v>
      </c>
      <c r="F28" s="117">
        <f>SUM(F26:F27)</f>
        <v>20876</v>
      </c>
      <c r="G28" s="60"/>
      <c r="H28" s="61"/>
      <c r="I28" s="65"/>
    </row>
    <row r="29" spans="1:10" ht="15.75" thickTop="1" x14ac:dyDescent="0.25"/>
    <row r="30" spans="1:10" ht="31.5" customHeight="1" x14ac:dyDescent="0.25">
      <c r="C30" t="s">
        <v>30</v>
      </c>
      <c r="D30" s="84" t="s">
        <v>31</v>
      </c>
      <c r="E30" s="118" t="s">
        <v>207</v>
      </c>
      <c r="F30" s="119" t="s">
        <v>208</v>
      </c>
    </row>
    <row r="31" spans="1:10" x14ac:dyDescent="0.25">
      <c r="A31" s="97" t="s">
        <v>71</v>
      </c>
      <c r="B31" s="76">
        <v>0</v>
      </c>
      <c r="C31" s="75">
        <f>'Receipts and Payments'!H94</f>
        <v>0</v>
      </c>
      <c r="D31" s="77">
        <f t="shared" ref="D31:D37" si="1">B31-C31</f>
        <v>0</v>
      </c>
      <c r="E31" s="120"/>
      <c r="F31" s="121"/>
      <c r="H31" s="12"/>
    </row>
    <row r="32" spans="1:10" x14ac:dyDescent="0.25">
      <c r="A32" s="97" t="s">
        <v>47</v>
      </c>
      <c r="B32" s="76">
        <v>0</v>
      </c>
      <c r="C32" s="75">
        <f>'Receipts and Payments'!I94</f>
        <v>130.13</v>
      </c>
      <c r="D32" s="106">
        <f t="shared" si="1"/>
        <v>-130.13</v>
      </c>
      <c r="E32" s="120"/>
      <c r="F32" s="121"/>
      <c r="H32" s="55"/>
    </row>
    <row r="33" spans="1:9" x14ac:dyDescent="0.25">
      <c r="A33" s="97" t="s">
        <v>20</v>
      </c>
      <c r="B33" s="76">
        <v>1880</v>
      </c>
      <c r="C33" s="75">
        <f>'Receipts and Payments'!J94</f>
        <v>1464.22</v>
      </c>
      <c r="D33" s="77">
        <f t="shared" si="1"/>
        <v>415.78</v>
      </c>
      <c r="E33" s="120">
        <v>1464.22</v>
      </c>
      <c r="F33" s="121">
        <v>1535</v>
      </c>
      <c r="I33" s="66"/>
    </row>
    <row r="34" spans="1:9" x14ac:dyDescent="0.25">
      <c r="A34" s="97" t="s">
        <v>22</v>
      </c>
      <c r="B34" s="76">
        <v>50</v>
      </c>
      <c r="C34" s="75">
        <f>'Receipts and Payments'!K94</f>
        <v>50</v>
      </c>
      <c r="D34" s="77">
        <f t="shared" si="1"/>
        <v>0</v>
      </c>
      <c r="E34" s="120">
        <v>50</v>
      </c>
      <c r="F34" s="121">
        <v>50</v>
      </c>
      <c r="H34" s="55"/>
    </row>
    <row r="35" spans="1:9" x14ac:dyDescent="0.25">
      <c r="A35" s="97" t="s">
        <v>48</v>
      </c>
      <c r="B35" s="76">
        <v>60</v>
      </c>
      <c r="C35" s="75">
        <f>'Receipts and Payments'!L94</f>
        <v>59.39</v>
      </c>
      <c r="D35" s="77">
        <f t="shared" si="1"/>
        <v>0.60999999999999943</v>
      </c>
      <c r="E35" s="120">
        <v>59.39</v>
      </c>
      <c r="F35" s="121">
        <v>59.39</v>
      </c>
      <c r="H35" s="55"/>
    </row>
    <row r="36" spans="1:9" x14ac:dyDescent="0.25">
      <c r="A36" s="97" t="s">
        <v>6</v>
      </c>
      <c r="B36" s="76">
        <v>18000</v>
      </c>
      <c r="C36" s="74">
        <f>'Receipts and Payments'!M94</f>
        <v>18000</v>
      </c>
      <c r="D36" s="77">
        <f t="shared" si="1"/>
        <v>0</v>
      </c>
      <c r="E36" s="120">
        <v>18000</v>
      </c>
      <c r="F36" s="121"/>
      <c r="H36" s="55"/>
    </row>
    <row r="37" spans="1:9" x14ac:dyDescent="0.25">
      <c r="A37" s="97" t="s">
        <v>49</v>
      </c>
      <c r="B37" s="76">
        <v>159</v>
      </c>
      <c r="C37" s="74">
        <f>'Receipts and Payments'!N94</f>
        <v>0</v>
      </c>
      <c r="D37" s="77">
        <f t="shared" si="1"/>
        <v>159</v>
      </c>
      <c r="E37" s="120">
        <v>159</v>
      </c>
      <c r="F37" s="121">
        <v>159</v>
      </c>
      <c r="H37" s="55"/>
    </row>
    <row r="38" spans="1:9" x14ac:dyDescent="0.25">
      <c r="A38" s="97" t="s">
        <v>65</v>
      </c>
      <c r="B38" s="76">
        <v>0</v>
      </c>
      <c r="C38" s="4">
        <f>'Receipts and Payments'!O94</f>
        <v>2270</v>
      </c>
      <c r="D38" s="106">
        <f>B38-C38</f>
        <v>-2270</v>
      </c>
      <c r="E38" s="120">
        <v>2270</v>
      </c>
      <c r="F38" s="122">
        <v>0</v>
      </c>
      <c r="H38" s="55"/>
    </row>
    <row r="39" spans="1:9" ht="15.75" thickBot="1" x14ac:dyDescent="0.3">
      <c r="B39" s="98">
        <f>SUM(B31:B38)</f>
        <v>20149</v>
      </c>
      <c r="C39" s="99">
        <f>SUM(C31:C38)</f>
        <v>21973.74</v>
      </c>
      <c r="D39" s="101">
        <f>SUM(D31:D38)</f>
        <v>-1824.74</v>
      </c>
      <c r="E39" s="123">
        <f>SUM(E31:E38)</f>
        <v>22002.61</v>
      </c>
      <c r="F39" s="124">
        <f>SUM(F31:F38)</f>
        <v>1803.39</v>
      </c>
      <c r="H39" s="55"/>
    </row>
    <row r="40" spans="1:9" ht="15.75" thickTop="1" x14ac:dyDescent="0.25"/>
  </sheetData>
  <mergeCells count="1">
    <mergeCell ref="A1:D1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Receipts and Payments</vt:lpstr>
      <vt:lpstr>Spend against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Kirsty Buttle</dc:creator>
  <cp:lastModifiedBy>Kirsty Buttle</cp:lastModifiedBy>
  <cp:lastPrinted>2022-03-31T10:37:43Z</cp:lastPrinted>
  <dcterms:created xsi:type="dcterms:W3CDTF">2015-06-02T11:48:51Z</dcterms:created>
  <dcterms:modified xsi:type="dcterms:W3CDTF">2023-05-05T10:52:39Z</dcterms:modified>
</cp:coreProperties>
</file>